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5480" windowHeight="7365"/>
  </bookViews>
  <sheets>
    <sheet name="CMT Meter Test Cost" sheetId="2" r:id="rId1"/>
    <sheet name="GWST Meter Change Cost" sheetId="3" r:id="rId2"/>
    <sheet name="Cost Per Meter Read" sheetId="5" r:id="rId3"/>
    <sheet name="CMT Resource Requirement" sheetId="1" r:id="rId4"/>
    <sheet name="CMT Salary" sheetId="6" r:id="rId5"/>
    <sheet name="GWST FY12 Order Volume" sheetId="4" r:id="rId6"/>
  </sheets>
  <externalReferences>
    <externalReference r:id="rId7"/>
    <externalReference r:id="rId8"/>
  </externalReferences>
  <calcPr calcId="125725" calcMode="manual" iterate="1" iterateCount="1000" calcCompleted="0" calcOnSave="0"/>
</workbook>
</file>

<file path=xl/calcChain.xml><?xml version="1.0" encoding="utf-8"?>
<calcChain xmlns="http://schemas.openxmlformats.org/spreadsheetml/2006/main">
  <c r="E19" i="2"/>
  <c r="E5"/>
  <c r="A37" i="6"/>
  <c r="A39" s="1"/>
  <c r="A41" s="1"/>
  <c r="A43" s="1"/>
  <c r="G34"/>
  <c r="F34"/>
  <c r="E5" i="5"/>
  <c r="E1" i="3" l="1"/>
  <c r="E5" s="1"/>
  <c r="E17" i="2"/>
  <c r="E21" s="1"/>
  <c r="E7" i="3" l="1"/>
  <c r="E9"/>
  <c r="E23" i="2"/>
  <c r="E25" s="1"/>
  <c r="E3"/>
  <c r="E7" s="1"/>
  <c r="E9" s="1"/>
  <c r="B198" i="1"/>
  <c r="B189"/>
  <c r="E176"/>
  <c r="E177" s="1"/>
  <c r="B148" s="1"/>
  <c r="C108" s="1"/>
  <c r="C95" s="1"/>
  <c r="D95" s="1"/>
  <c r="F95" s="1"/>
  <c r="E175"/>
  <c r="E171"/>
  <c r="B170"/>
  <c r="D170" s="1"/>
  <c r="C169"/>
  <c r="B169"/>
  <c r="D169" s="1"/>
  <c r="C168"/>
  <c r="B168"/>
  <c r="I168" s="1"/>
  <c r="J168" s="1"/>
  <c r="D167"/>
  <c r="C167"/>
  <c r="C171" s="1"/>
  <c r="B167"/>
  <c r="I167" s="1"/>
  <c r="J167" s="1"/>
  <c r="I166"/>
  <c r="J166" s="1"/>
  <c r="D166"/>
  <c r="C166"/>
  <c r="B166"/>
  <c r="C165"/>
  <c r="B165"/>
  <c r="D165" s="1"/>
  <c r="C160"/>
  <c r="B111" s="1"/>
  <c r="B191" s="1"/>
  <c r="C191" s="1"/>
  <c r="D191" s="1"/>
  <c r="E191" s="1"/>
  <c r="F191" s="1"/>
  <c r="C159"/>
  <c r="E151"/>
  <c r="G132"/>
  <c r="F132"/>
  <c r="H132" s="1"/>
  <c r="H131"/>
  <c r="G131"/>
  <c r="F131"/>
  <c r="G130"/>
  <c r="H130" s="1"/>
  <c r="F130"/>
  <c r="G129"/>
  <c r="H129" s="1"/>
  <c r="F129"/>
  <c r="F133" s="1"/>
  <c r="C107"/>
  <c r="B101"/>
  <c r="C94"/>
  <c r="D94" s="1"/>
  <c r="F94" s="1"/>
  <c r="F93" s="1"/>
  <c r="E87"/>
  <c r="E88" s="1"/>
  <c r="B72" s="1"/>
  <c r="E86"/>
  <c r="C84"/>
  <c r="C83"/>
  <c r="D76"/>
  <c r="G56"/>
  <c r="F56"/>
  <c r="H56" s="1"/>
  <c r="H55"/>
  <c r="G55"/>
  <c r="F55"/>
  <c r="G54"/>
  <c r="G53"/>
  <c r="H53" s="1"/>
  <c r="H57" s="1"/>
  <c r="F53"/>
  <c r="F57" s="1"/>
  <c r="E51"/>
  <c r="E50"/>
  <c r="F54" s="1"/>
  <c r="H54" s="1"/>
  <c r="G42"/>
  <c r="G41"/>
  <c r="G40"/>
  <c r="G39"/>
  <c r="J36"/>
  <c r="E36"/>
  <c r="F42" s="1"/>
  <c r="H42" s="1"/>
  <c r="E35"/>
  <c r="F39" s="1"/>
  <c r="B20"/>
  <c r="B186" s="1"/>
  <c r="C186" s="1"/>
  <c r="D186" s="1"/>
  <c r="E186" s="1"/>
  <c r="F186" s="1"/>
  <c r="B9"/>
  <c r="D77" s="1"/>
  <c r="B5"/>
  <c r="B184" s="1"/>
  <c r="D4"/>
  <c r="F4" s="1"/>
  <c r="E11" i="2" l="1"/>
  <c r="C100" i="1"/>
  <c r="D100" s="1"/>
  <c r="F100" s="1"/>
  <c r="C13"/>
  <c r="D13" s="1"/>
  <c r="F13" s="1"/>
  <c r="H58"/>
  <c r="C99"/>
  <c r="D99" s="1"/>
  <c r="H133"/>
  <c r="H134" s="1"/>
  <c r="C5"/>
  <c r="D5" s="1"/>
  <c r="F5" s="1"/>
  <c r="C18"/>
  <c r="D78"/>
  <c r="B18" s="1"/>
  <c r="D171"/>
  <c r="F171" s="1"/>
  <c r="G171" s="1"/>
  <c r="B107" s="1"/>
  <c r="E152" s="1"/>
  <c r="E153" s="1"/>
  <c r="B108" s="1"/>
  <c r="H39"/>
  <c r="H43" s="1"/>
  <c r="J35"/>
  <c r="K36"/>
  <c r="F40"/>
  <c r="H40" s="1"/>
  <c r="D168"/>
  <c r="F41"/>
  <c r="H41" s="1"/>
  <c r="D184"/>
  <c r="I165"/>
  <c r="I169"/>
  <c r="J169" s="1"/>
  <c r="B171"/>
  <c r="C184"/>
  <c r="K35"/>
  <c r="B190" l="1"/>
  <c r="D108"/>
  <c r="F108" s="1"/>
  <c r="C11"/>
  <c r="D11" s="1"/>
  <c r="F11" s="1"/>
  <c r="F14" s="1"/>
  <c r="F15" s="1"/>
  <c r="H44"/>
  <c r="B185"/>
  <c r="D18"/>
  <c r="F18" s="1"/>
  <c r="F99"/>
  <c r="F101" s="1"/>
  <c r="F102" s="1"/>
  <c r="D101"/>
  <c r="D107"/>
  <c r="F107" s="1"/>
  <c r="B106"/>
  <c r="J165"/>
  <c r="J171" s="1"/>
  <c r="I171"/>
  <c r="F43"/>
  <c r="C185" l="1"/>
  <c r="B194"/>
  <c r="B193"/>
  <c r="C190"/>
  <c r="B195"/>
  <c r="F106"/>
  <c r="D190" l="1"/>
  <c r="C195"/>
  <c r="D185"/>
  <c r="C194"/>
  <c r="C193"/>
  <c r="D195" l="1"/>
  <c r="E190"/>
  <c r="E185"/>
  <c r="D193"/>
  <c r="D194"/>
  <c r="E195" l="1"/>
  <c r="F190"/>
  <c r="F195" s="1"/>
  <c r="E194"/>
  <c r="E193"/>
  <c r="F185"/>
  <c r="F193" l="1"/>
  <c r="F194"/>
</calcChain>
</file>

<file path=xl/sharedStrings.xml><?xml version="1.0" encoding="utf-8"?>
<sst xmlns="http://schemas.openxmlformats.org/spreadsheetml/2006/main" count="541" uniqueCount="445">
  <si>
    <t>Gas Meter Program</t>
  </si>
  <si>
    <t># Meters</t>
  </si>
  <si>
    <t>Min/Unit</t>
  </si>
  <si>
    <t>Tot. Min.</t>
  </si>
  <si>
    <t>Crew Multiplier</t>
  </si>
  <si>
    <t>Total Annual Minutes</t>
  </si>
  <si>
    <t>Age Based</t>
  </si>
  <si>
    <t xml:space="preserve">CMT </t>
  </si>
  <si>
    <t>GWST</t>
  </si>
  <si>
    <t>Revenue Risk Based</t>
  </si>
  <si>
    <t>Interval</t>
  </si>
  <si>
    <r>
      <t>1)</t>
    </r>
    <r>
      <rPr>
        <sz val="10"/>
        <rFont val="Arial"/>
      </rPr>
      <t xml:space="preserve">  6 mos.</t>
    </r>
  </si>
  <si>
    <r>
      <t>1)</t>
    </r>
    <r>
      <rPr>
        <sz val="10"/>
        <rFont val="Arial"/>
      </rPr>
      <t xml:space="preserve">  12 mos.</t>
    </r>
  </si>
  <si>
    <t>Subtotal-Gas</t>
  </si>
  <si>
    <t>FTE Equivalent</t>
  </si>
  <si>
    <r>
      <t>2)</t>
    </r>
    <r>
      <rPr>
        <b/>
        <sz val="10"/>
        <rFont val="Arial"/>
        <family val="2"/>
      </rPr>
      <t xml:space="preserve">  Sample Based</t>
    </r>
  </si>
  <si>
    <r>
      <t>3)</t>
    </r>
    <r>
      <rPr>
        <b/>
        <sz val="10"/>
        <rFont val="Arial"/>
        <family val="2"/>
      </rPr>
      <t xml:space="preserve">  Quality Assurance Based</t>
    </r>
  </si>
  <si>
    <t>NA</t>
  </si>
  <si>
    <t>Footnotes:</t>
  </si>
  <si>
    <t>1) Tasks to be performed during each inspection (gas):</t>
  </si>
  <si>
    <t>Meter module replacement</t>
  </si>
  <si>
    <t>Calibration of Mercury Corrector</t>
  </si>
  <si>
    <t>Battery Change of Mercury Corrector</t>
  </si>
  <si>
    <t>Valve Operability</t>
  </si>
  <si>
    <t>Lubricate Valves as needed</t>
  </si>
  <si>
    <t>Field Test Diaphragm Meters</t>
  </si>
  <si>
    <t>Atmospheric Corrosion Monitoring</t>
  </si>
  <si>
    <t xml:space="preserve">Test ERT </t>
  </si>
  <si>
    <t>Low</t>
  </si>
  <si>
    <t>High</t>
  </si>
  <si>
    <t>Tot. Low</t>
  </si>
  <si>
    <t>Tot. High</t>
  </si>
  <si>
    <t>6 mos.</t>
  </si>
  <si>
    <t xml:space="preserve"> Range of Effort:</t>
  </si>
  <si>
    <t>Turbos</t>
  </si>
  <si>
    <t>to</t>
  </si>
  <si>
    <t>Diaphragm</t>
  </si>
  <si>
    <t>Assume 80% worst case/20% best case in year 1</t>
  </si>
  <si>
    <t>Turbo Best</t>
  </si>
  <si>
    <t>Turbo Worst</t>
  </si>
  <si>
    <t>Diaphragm Best</t>
  </si>
  <si>
    <t>Diaphragm Worst</t>
  </si>
  <si>
    <t>Total Minutes</t>
  </si>
  <si>
    <t>WAVG Min/Unit</t>
  </si>
  <si>
    <t>Determine Tools and Equipment once FTEs determined.</t>
  </si>
  <si>
    <t>12 mos.</t>
  </si>
  <si>
    <t>Range of Effort</t>
  </si>
  <si>
    <t>Diaphragms</t>
  </si>
  <si>
    <t>Footnotes (cont):</t>
  </si>
  <si>
    <t>2)  Minutes of worked based upon weighted average of actual minutes of work for gas meter</t>
  </si>
  <si>
    <t>changes in Fys 04-06.  This work is already performed by GWSTs and will not be incremental to our staff model.</t>
  </si>
  <si>
    <t>Also, there is no CMT gas sample-based because anything over 700CFH will be changed to 415CFH during</t>
  </si>
  <si>
    <t>the aged-based meter changeouts in year one.</t>
  </si>
  <si>
    <t>Standard Unit Time (min).</t>
  </si>
  <si>
    <t>Weighted average from completed meter change order history from Broadband Program analysis.  (See</t>
  </si>
  <si>
    <t>footnote 4 below)</t>
  </si>
  <si>
    <t>Units of work based upon 2% of gas meter inventory in service less the number of meters handled by CMT:</t>
  </si>
  <si>
    <t>2% of Meter inventory</t>
  </si>
  <si>
    <t>CMT Meters (revenue-risk)</t>
  </si>
  <si>
    <t>GWST Meter Sampling</t>
  </si>
  <si>
    <t>3)  Based upon sample size of 5% for each meter kind and size, rounded to nearest whole meter, purchased in FY08.</t>
  </si>
  <si>
    <t xml:space="preserve">    Gas meters purchased in FY08:</t>
  </si>
  <si>
    <t xml:space="preserve">    QC Sample Qty.</t>
  </si>
  <si>
    <t>4)  Broadband Study Measures:</t>
  </si>
  <si>
    <t>WAVG Units/Yr. FY04-FY06</t>
  </si>
  <si>
    <t>WAVG Minutes/Yr. FY04-FY06</t>
  </si>
  <si>
    <t>WAVG Minutes/Order FY04-FY06</t>
  </si>
  <si>
    <t>Water Meter Program</t>
  </si>
  <si>
    <t>CMT</t>
  </si>
  <si>
    <t>Subtotal-Water</t>
  </si>
  <si>
    <r>
      <t>2)</t>
    </r>
    <r>
      <rPr>
        <sz val="10"/>
        <rFont val="Arial"/>
      </rPr>
      <t xml:space="preserve">  Sample Based</t>
    </r>
  </si>
  <si>
    <r>
      <t>4)</t>
    </r>
    <r>
      <rPr>
        <sz val="10"/>
        <rFont val="Arial"/>
        <family val="2"/>
      </rPr>
      <t xml:space="preserve">                                      CMT</t>
    </r>
  </si>
  <si>
    <t>1) Tasks to be performed during each inspection (water):</t>
  </si>
  <si>
    <t>Connect Portable Water Prover</t>
  </si>
  <si>
    <t>Perform Test (High Flow, Medium Flow, and Low Flow)</t>
  </si>
  <si>
    <t>Adjust meter (clean strainer, replace parts, as needed based upon proof results)</t>
  </si>
  <si>
    <t>Retest after Adjusting Meter</t>
  </si>
  <si>
    <t>Test ERT</t>
  </si>
  <si>
    <t>All Meters</t>
  </si>
  <si>
    <t>All Meter Best (6)</t>
  </si>
  <si>
    <t>All Meter Worst (6)</t>
  </si>
  <si>
    <t>All Meter Best (12)</t>
  </si>
  <si>
    <t>All Meter Worst (12)</t>
  </si>
  <si>
    <t>2)  Minutes of worked based upon weighted average of actual minutes of work for water meter</t>
  </si>
  <si>
    <t>Weighted average from completed meter change order history for Broadband Program analysis.</t>
  </si>
  <si>
    <t>Units of work based upon 2% of water meter inventory in service less the number of meters handled by CMT:</t>
  </si>
  <si>
    <t>CMT Meters (revenue-risk and sampling)</t>
  </si>
  <si>
    <t>Footnotes (cont.):</t>
  </si>
  <si>
    <t xml:space="preserve">     Water Meters Purchased FY08:</t>
  </si>
  <si>
    <t xml:space="preserve">     QC Sample Qty.</t>
  </si>
  <si>
    <r>
      <t xml:space="preserve">4)  CMTs work on </t>
    </r>
    <r>
      <rPr>
        <u/>
        <sz val="10"/>
        <rFont val="Arial"/>
        <family val="2"/>
      </rPr>
      <t>&gt;</t>
    </r>
    <r>
      <rPr>
        <sz val="10"/>
        <rFont val="Arial"/>
        <family val="2"/>
      </rPr>
      <t xml:space="preserve"> 1.5" meters.  Sample size is sum of meters </t>
    </r>
    <r>
      <rPr>
        <u/>
        <sz val="10"/>
        <rFont val="Arial"/>
        <family val="2"/>
      </rPr>
      <t>&gt;</t>
    </r>
    <r>
      <rPr>
        <sz val="10"/>
        <rFont val="Arial"/>
        <family val="2"/>
      </rPr>
      <t xml:space="preserve"> 2" minus meters included in 6 and 12 mos. testing intervals.</t>
    </r>
  </si>
  <si>
    <t>Size</t>
  </si>
  <si>
    <t>Less DC Meters</t>
  </si>
  <si>
    <t>Net Meters for Sampling</t>
  </si>
  <si>
    <t>CMT Risk Based</t>
  </si>
  <si>
    <t>CMT Sample-Based</t>
  </si>
  <si>
    <t>CMT Sample Size (@ 2%)</t>
  </si>
  <si>
    <t>AWWA Test Interval (Yrs)</t>
  </si>
  <si>
    <t>No. Tested Annually</t>
  </si>
  <si>
    <t>Annual Minutes Required</t>
  </si>
  <si>
    <t>8"</t>
  </si>
  <si>
    <t>6"</t>
  </si>
  <si>
    <t>4"</t>
  </si>
  <si>
    <t>3"</t>
  </si>
  <si>
    <t>2"</t>
  </si>
  <si>
    <t>1.5"</t>
  </si>
  <si>
    <t>Total</t>
  </si>
  <si>
    <t>From Advantex Order Standard</t>
  </si>
  <si>
    <t>5)  Broadband Study Measures:</t>
  </si>
  <si>
    <t>Meter Shop Tests</t>
  </si>
  <si>
    <t>Y1</t>
  </si>
  <si>
    <t>Y2</t>
  </si>
  <si>
    <t>Y3</t>
  </si>
  <si>
    <t>Y4</t>
  </si>
  <si>
    <t>Y5</t>
  </si>
  <si>
    <t>Gas</t>
  </si>
  <si>
    <t>Age-Based</t>
  </si>
  <si>
    <t>Sample-Based</t>
  </si>
  <si>
    <t>QA-Based</t>
  </si>
  <si>
    <t>Water</t>
  </si>
  <si>
    <r>
      <t>1)</t>
    </r>
    <r>
      <rPr>
        <b/>
        <sz val="10"/>
        <rFont val="Arial"/>
        <family val="2"/>
      </rPr>
      <t xml:space="preserve">  Total Shop Tests</t>
    </r>
  </si>
  <si>
    <t>1)  Estimate 2 shop FTEs</t>
  </si>
  <si>
    <t>min.</t>
  </si>
  <si>
    <t>Weighted Average Minutes/Unit</t>
  </si>
  <si>
    <t>Weighted Average CMT Labor Rate/Hr.</t>
  </si>
  <si>
    <t>35% Benefit Overhead</t>
  </si>
  <si>
    <t>CMT Labor Cost/Unit</t>
  </si>
  <si>
    <t>Large Volume Water Meter Testing</t>
  </si>
  <si>
    <t>Large Volume Gas Meter Testing</t>
  </si>
  <si>
    <t>SERVICES AND METERS</t>
  </si>
  <si>
    <r>
      <t>PRODUCTIVITY REPORTS</t>
    </r>
    <r>
      <rPr>
        <b/>
        <sz val="13.5"/>
        <rFont val="Arial"/>
        <family val="2"/>
      </rPr>
      <t xml:space="preserve"> ( By TYPE ) </t>
    </r>
  </si>
  <si>
    <r>
      <t>2011-07-01 00:00:00</t>
    </r>
    <r>
      <rPr>
        <b/>
        <sz val="10"/>
        <rFont val="Arial"/>
        <family val="2"/>
      </rPr>
      <t xml:space="preserve"> To </t>
    </r>
    <r>
      <rPr>
        <b/>
        <u/>
        <sz val="10"/>
        <rFont val="Arial"/>
        <family val="2"/>
      </rPr>
      <t>2012-06-30 23:59:59</t>
    </r>
  </si>
  <si>
    <t>TYPE</t>
  </si>
  <si>
    <t>DESCRIPTION</t>
  </si>
  <si>
    <t>ORDERS</t>
  </si>
  <si>
    <t>TOT RIDE TIME</t>
  </si>
  <si>
    <t>AVG RIDE TIME</t>
  </si>
  <si>
    <t>TOT WORK TIME</t>
  </si>
  <si>
    <t>AVG WORK TIME</t>
  </si>
  <si>
    <t>TOT ORDER MIN.</t>
  </si>
  <si>
    <t>TOT TIME / 360</t>
  </si>
  <si>
    <t>AAMR</t>
  </si>
  <si>
    <t>ATTACH AMR/ERT</t>
  </si>
  <si>
    <t>AERT</t>
  </si>
  <si>
    <t>ATTACH ERT</t>
  </si>
  <si>
    <t>BMAN</t>
  </si>
  <si>
    <t>BUILD MANIFOLD</t>
  </si>
  <si>
    <t>CBTL</t>
  </si>
  <si>
    <t>CURB TOP / LID</t>
  </si>
  <si>
    <t>CCBT</t>
  </si>
  <si>
    <t>CHANGE CORRECTOR BATTERY</t>
  </si>
  <si>
    <t>CHGM</t>
  </si>
  <si>
    <t>CHANGE METER</t>
  </si>
  <si>
    <t>CHGR</t>
  </si>
  <si>
    <t>CHANGE REGULATOR</t>
  </si>
  <si>
    <t>CHLP</t>
  </si>
  <si>
    <t>CHANGE LAMP</t>
  </si>
  <si>
    <t>CKLT</t>
  </si>
  <si>
    <t>CHECK ADJ/LITE APPL</t>
  </si>
  <si>
    <t>CKML</t>
  </si>
  <si>
    <t>CHECK METER NUMBER/LOCATION</t>
  </si>
  <si>
    <t>CKPR</t>
  </si>
  <si>
    <t>CHECK PRESSURE</t>
  </si>
  <si>
    <t>CKUS</t>
  </si>
  <si>
    <t>CHECK USE</t>
  </si>
  <si>
    <t>COIM</t>
  </si>
  <si>
    <t>CONSUMPTION ON IDLE METER</t>
  </si>
  <si>
    <t>CTCO</t>
  </si>
  <si>
    <t>CONNECT TEL LINE TO CORRECTOR</t>
  </si>
  <si>
    <t>DELQ</t>
  </si>
  <si>
    <t>OFF DELINQUENT</t>
  </si>
  <si>
    <t>DEQM</t>
  </si>
  <si>
    <t>MANUAL OFF DELINQUENT</t>
  </si>
  <si>
    <t>DERT</t>
  </si>
  <si>
    <t>DETACH ERT</t>
  </si>
  <si>
    <t>DETO</t>
  </si>
  <si>
    <t>DELINQUENT EXCEPTION TURN ON</t>
  </si>
  <si>
    <t>GCKP</t>
  </si>
  <si>
    <t>CHECK PRESSURE GAS</t>
  </si>
  <si>
    <t>GLBG</t>
  </si>
  <si>
    <t>GLOBE LEANING</t>
  </si>
  <si>
    <t>GLCB</t>
  </si>
  <si>
    <t>GWD-LOCATE CURB BOX</t>
  </si>
  <si>
    <t>GLET</t>
  </si>
  <si>
    <t>GAS LEAK EMERGENCY - MEET TECH</t>
  </si>
  <si>
    <t>GLGF</t>
  </si>
  <si>
    <t>GWD-RESPOND TO FIRE</t>
  </si>
  <si>
    <t>GLGO</t>
  </si>
  <si>
    <t>GWD-GAS LEAK - OUTSIDE</t>
  </si>
  <si>
    <t>GLMF</t>
  </si>
  <si>
    <t>GWD-MEET FIRE DEPARTMENT</t>
  </si>
  <si>
    <t>GLMT</t>
  </si>
  <si>
    <t>REPAIR LEAK AT METER</t>
  </si>
  <si>
    <t>GLWO</t>
  </si>
  <si>
    <t>GWD-WATER LEAK - OUTSIDE</t>
  </si>
  <si>
    <t>GOIN</t>
  </si>
  <si>
    <t>GWD-OTHER INVESTIGATION WORK</t>
  </si>
  <si>
    <t>GORM</t>
  </si>
  <si>
    <t>GWD-OTHER MISC WORK</t>
  </si>
  <si>
    <t>GORP</t>
  </si>
  <si>
    <t>GWD-OTHER REPAIRS</t>
  </si>
  <si>
    <t>GORR</t>
  </si>
  <si>
    <t>GWD-OTHER REPLACEMENTS</t>
  </si>
  <si>
    <t>GPLK</t>
  </si>
  <si>
    <t>REPAIR LEAK</t>
  </si>
  <si>
    <t>GSET</t>
  </si>
  <si>
    <t>GWD - SET METER</t>
  </si>
  <si>
    <t>GSWN</t>
  </si>
  <si>
    <t>GWD-SEE WHY NO SERVICE</t>
  </si>
  <si>
    <t>GWSL</t>
  </si>
  <si>
    <t>GWD-WATER IN LOW PRES SVC</t>
  </si>
  <si>
    <t>HIBI</t>
  </si>
  <si>
    <t>HIGH BILL CHECK</t>
  </si>
  <si>
    <t>HPCP</t>
  </si>
  <si>
    <t>HIGH PRIORITY - CHECK PRESSURE GAS</t>
  </si>
  <si>
    <t>IARM</t>
  </si>
  <si>
    <t>INSTALL ARMORCAST LID</t>
  </si>
  <si>
    <t>ILKS</t>
  </si>
  <si>
    <t>INSTALL LOCK / SEAL</t>
  </si>
  <si>
    <t>INCO</t>
  </si>
  <si>
    <t>INSTALL CORRECTOR</t>
  </si>
  <si>
    <t>INRS</t>
  </si>
  <si>
    <t>INSTALL RESETTER</t>
  </si>
  <si>
    <t>INWK</t>
  </si>
  <si>
    <t>OTHER INVESTIGATION WORK</t>
  </si>
  <si>
    <t>LCCN</t>
  </si>
  <si>
    <t>LOCATE CONNECTION</t>
  </si>
  <si>
    <t>LCMN</t>
  </si>
  <si>
    <t>LOCATE MAIN</t>
  </si>
  <si>
    <t>LCRD</t>
  </si>
  <si>
    <t>LOCATE AND READ METER</t>
  </si>
  <si>
    <t>LCSW</t>
  </si>
  <si>
    <t>LOCATE SEWER</t>
  </si>
  <si>
    <t>LKCM</t>
  </si>
  <si>
    <t>CHECK FOR CARBON MONOXIDE</t>
  </si>
  <si>
    <t>LKGF</t>
  </si>
  <si>
    <t>RESPOND TO FIRE</t>
  </si>
  <si>
    <t>LKGI</t>
  </si>
  <si>
    <t>GAS LEAK - INSIDE</t>
  </si>
  <si>
    <t>LKGO</t>
  </si>
  <si>
    <t>GAS LEAK - OUTSIDE</t>
  </si>
  <si>
    <t>LKMF</t>
  </si>
  <si>
    <t>MEET FIRE DEPARTMENT</t>
  </si>
  <si>
    <t>LKWI</t>
  </si>
  <si>
    <t>WATER LEAK - INSIDE</t>
  </si>
  <si>
    <t>LKWO</t>
  </si>
  <si>
    <t>WATER LEAK - OUTSIDE</t>
  </si>
  <si>
    <t>LOCB</t>
  </si>
  <si>
    <t>LOCATE CURB BOX</t>
  </si>
  <si>
    <t>LTBL</t>
  </si>
  <si>
    <t>LIGHT BLINKING</t>
  </si>
  <si>
    <t>LTDN</t>
  </si>
  <si>
    <t>LIGHT-UP SHUTDOWN</t>
  </si>
  <si>
    <t>METP</t>
  </si>
  <si>
    <t>MEET PUBLIC</t>
  </si>
  <si>
    <t>MINS</t>
  </si>
  <si>
    <t>INSPECT METER</t>
  </si>
  <si>
    <t>MOTR</t>
  </si>
  <si>
    <t>MISC. OTHER REPAIRS</t>
  </si>
  <si>
    <t>MUG0</t>
  </si>
  <si>
    <t>MISS UTIL LOCATE G/W - EMER</t>
  </si>
  <si>
    <t>MUG1</t>
  </si>
  <si>
    <t>MISS UTIL LOCATE G/W - 3</t>
  </si>
  <si>
    <t>MUG2</t>
  </si>
  <si>
    <t>MISS UTIL LOCATE G/W - 48</t>
  </si>
  <si>
    <t>NCAM</t>
  </si>
  <si>
    <t>NO CONSUMPTION ON ACTIVE METER</t>
  </si>
  <si>
    <t>NCON</t>
  </si>
  <si>
    <t>INVESTIGATE CONNECTION BACKUP</t>
  </si>
  <si>
    <t>NERT</t>
  </si>
  <si>
    <t>NON RESPONSIVE ERT</t>
  </si>
  <si>
    <t>NRAW</t>
  </si>
  <si>
    <t>INVESTIGATE RAW SEWAGE</t>
  </si>
  <si>
    <t>NRCL</t>
  </si>
  <si>
    <t>INVESTIGATE RAW SEWAGE - CLEANOUT</t>
  </si>
  <si>
    <t>NRCN</t>
  </si>
  <si>
    <t>INVESTIGATE RAW SEWAGE - CONNECTION</t>
  </si>
  <si>
    <t>NRMN</t>
  </si>
  <si>
    <t>INVESTIGATE RAW SEWAGE - MAIN</t>
  </si>
  <si>
    <t>NSWR</t>
  </si>
  <si>
    <t>INVESTIGATE SEWER BACKUP</t>
  </si>
  <si>
    <t>NVCI</t>
  </si>
  <si>
    <t>INVESTIGATE SINK HOLE/CAVE-IN</t>
  </si>
  <si>
    <t>NVMH</t>
  </si>
  <si>
    <t>INVESTIGATE MISSING/BROKEN MANHOLE</t>
  </si>
  <si>
    <t>NVSO</t>
  </si>
  <si>
    <t>INVESTIGATE SEWER ODOR</t>
  </si>
  <si>
    <t>ODWF</t>
  </si>
  <si>
    <t>ON DELINQUENT WAIVE FEE</t>
  </si>
  <si>
    <t>OFFL</t>
  </si>
  <si>
    <t>OFF FINAL/MOVE OUT CUSTOMER</t>
  </si>
  <si>
    <t>OFFM</t>
  </si>
  <si>
    <t>OFF MISCELLANEOUS</t>
  </si>
  <si>
    <t>ONDQ</t>
  </si>
  <si>
    <t>ON - DELINQUENT</t>
  </si>
  <si>
    <t>ONNC</t>
  </si>
  <si>
    <t>ON NEW CONSUMER</t>
  </si>
  <si>
    <t>ONWF</t>
  </si>
  <si>
    <t>TURN ON - WAIVE FEE</t>
  </si>
  <si>
    <t>OTHR</t>
  </si>
  <si>
    <t>OTHER MISC WORK</t>
  </si>
  <si>
    <t>OTRP</t>
  </si>
  <si>
    <t>OTHER REPAIRS</t>
  </si>
  <si>
    <t>OTRR</t>
  </si>
  <si>
    <t>OTHER REPLACEMENTS</t>
  </si>
  <si>
    <t>PLHT</t>
  </si>
  <si>
    <t>POLE HIT</t>
  </si>
  <si>
    <t>RDMT</t>
  </si>
  <si>
    <t>READ METER</t>
  </si>
  <si>
    <t>RERM</t>
  </si>
  <si>
    <t>REPAIR ERT - MR</t>
  </si>
  <si>
    <t>RERT</t>
  </si>
  <si>
    <t>REPAIR ERT</t>
  </si>
  <si>
    <t>RGLP</t>
  </si>
  <si>
    <t>REPAIR GAS LIGHT</t>
  </si>
  <si>
    <t>RLGS</t>
  </si>
  <si>
    <t>RENEW LEAD OR GALVANIZED SERVICE</t>
  </si>
  <si>
    <t>RLKS</t>
  </si>
  <si>
    <t>REMOVE LOCK / SEAL</t>
  </si>
  <si>
    <t>RLM1</t>
  </si>
  <si>
    <t>REPAIR GRADE 1 GAS LEAK - METER</t>
  </si>
  <si>
    <t>RLM2</t>
  </si>
  <si>
    <t>REPAIR GRADE 2 GAS LEAK - METER</t>
  </si>
  <si>
    <t>RLM3</t>
  </si>
  <si>
    <t>REPAIR GRADE 3 GAS LEAK - METER</t>
  </si>
  <si>
    <t>RLMO</t>
  </si>
  <si>
    <t>REPAIR OUTLET LEAK AT METER</t>
  </si>
  <si>
    <t>RLMT</t>
  </si>
  <si>
    <t>RMCO</t>
  </si>
  <si>
    <t>REMOVE CORRECTOR</t>
  </si>
  <si>
    <t>RMMT</t>
  </si>
  <si>
    <t>REMOVE METER</t>
  </si>
  <si>
    <t>RMOD</t>
  </si>
  <si>
    <t>REPLACE MODULE</t>
  </si>
  <si>
    <t>RMRT</t>
  </si>
  <si>
    <t>REMOVE RED TAG</t>
  </si>
  <si>
    <t>RMTD</t>
  </si>
  <si>
    <t>REMOVE METER DELQ</t>
  </si>
  <si>
    <t>RPCO</t>
  </si>
  <si>
    <t>REPROGRAM CORRECTOR</t>
  </si>
  <si>
    <t>RPLK</t>
  </si>
  <si>
    <t>RPMT</t>
  </si>
  <si>
    <t>REPAIR METER</t>
  </si>
  <si>
    <t>RRAW</t>
  </si>
  <si>
    <t>REPAIR/REPLACE APPL WORK</t>
  </si>
  <si>
    <t>RRCO</t>
  </si>
  <si>
    <t>REPAIR/REPLACE CORRECTOR</t>
  </si>
  <si>
    <t>RRFH</t>
  </si>
  <si>
    <t>REPAIR/REPLACE FIRE HYDRANT</t>
  </si>
  <si>
    <t>RRMF</t>
  </si>
  <si>
    <t>REPAIR/REPLACE MANIFOLD</t>
  </si>
  <si>
    <t>RRMT</t>
  </si>
  <si>
    <t>RE-READ METER - CHARGEABLE</t>
  </si>
  <si>
    <t>RROF</t>
  </si>
  <si>
    <t>REPAIR/REPLACE FIRELINE</t>
  </si>
  <si>
    <t>RRRG</t>
  </si>
  <si>
    <t>REPAIR/REPLACE REGISTER(S)</t>
  </si>
  <si>
    <t>RRRL</t>
  </si>
  <si>
    <t>REPAIR/REPLACE REGULATOR</t>
  </si>
  <si>
    <t>RRSC</t>
  </si>
  <si>
    <t>REPAIR/REPLACE STOPCOCK</t>
  </si>
  <si>
    <t>RRTL</t>
  </si>
  <si>
    <t>REPAIR/REPLACE TOP LID</t>
  </si>
  <si>
    <t>RRVB</t>
  </si>
  <si>
    <t>REPAIR/REPLACE GAS VALVE BOX</t>
  </si>
  <si>
    <t>RRVL</t>
  </si>
  <si>
    <t>REPAIR/REPLACE VALVE</t>
  </si>
  <si>
    <t>RRWB</t>
  </si>
  <si>
    <t>REPAIR/REPLACE WATER BOX</t>
  </si>
  <si>
    <t>RSBX</t>
  </si>
  <si>
    <t>RAISE BOX</t>
  </si>
  <si>
    <t>RSDQ</t>
  </si>
  <si>
    <t>RESET METER - DELINQUENT</t>
  </si>
  <si>
    <t>RSET</t>
  </si>
  <si>
    <t>RESET METER</t>
  </si>
  <si>
    <t>RSVB</t>
  </si>
  <si>
    <t>RAISE VALVE BOX</t>
  </si>
  <si>
    <t>RWVB</t>
  </si>
  <si>
    <t>REPAIR/REPLACE WATER VALVE BOX</t>
  </si>
  <si>
    <t>SETM</t>
  </si>
  <si>
    <t>SET METER</t>
  </si>
  <si>
    <t>SLIV</t>
  </si>
  <si>
    <t>STREET LIGHT INVESTIGATION</t>
  </si>
  <si>
    <t>SLNC</t>
  </si>
  <si>
    <t>SEASONAL LIGHTUP - NO CHARGE</t>
  </si>
  <si>
    <t>SLOT</t>
  </si>
  <si>
    <t>STREET LIGHT OUT</t>
  </si>
  <si>
    <t>SLUP</t>
  </si>
  <si>
    <t>SEASONAL LIGHT-UP</t>
  </si>
  <si>
    <t>SOFF</t>
  </si>
  <si>
    <t>OFF HEAT SEASONAL</t>
  </si>
  <si>
    <t>STLP</t>
  </si>
  <si>
    <t>SLAVE TRAIL LIGHT PROJECT</t>
  </si>
  <si>
    <t>STOL</t>
  </si>
  <si>
    <t>UTILITIES INVESTIGATION</t>
  </si>
  <si>
    <t>SWNS</t>
  </si>
  <si>
    <t>SEE WHY NO SERVICE</t>
  </si>
  <si>
    <t>TOMS</t>
  </si>
  <si>
    <t>TURN ON MISC.</t>
  </si>
  <si>
    <t>TSMT</t>
  </si>
  <si>
    <t>TEST METER</t>
  </si>
  <si>
    <t>TVLT</t>
  </si>
  <si>
    <t>TV LATERAL</t>
  </si>
  <si>
    <t>UNST</t>
  </si>
  <si>
    <t>UNSTOP</t>
  </si>
  <si>
    <t>WRDN</t>
  </si>
  <si>
    <t>WIRE DOWN</t>
  </si>
  <si>
    <t>XMTR</t>
  </si>
  <si>
    <t>CHECK FOR CROSSED METERS</t>
  </si>
  <si>
    <t>Average Meter Change Minutes/Unit</t>
  </si>
  <si>
    <t>Weighted Average Cost/GWST</t>
  </si>
  <si>
    <t>Weighted Average Labor Cost/Unit</t>
  </si>
  <si>
    <t>Fully Loaded GWST Labor Cost/eter Change</t>
  </si>
  <si>
    <t>Fully Loaded CMT Labor Cost/Gas Meter Test</t>
  </si>
  <si>
    <t>Fully Loaded CMT Labor Cost/Water Meter Test</t>
  </si>
  <si>
    <t>Total FY12 O&amp;M Costs Activity 9160</t>
  </si>
  <si>
    <t>Total Meters Read in FY12</t>
  </si>
  <si>
    <t>Average Cost per Meter Read</t>
  </si>
  <si>
    <t>O&amp;M is preliminary close number for Activity 9160 on 8/6/2012.</t>
  </si>
  <si>
    <t>Excludes hourly vehicle overhead operating costs.</t>
  </si>
  <si>
    <t>Footnotes Gas and Water:</t>
  </si>
  <si>
    <t>Commercial Meter Tech Salaries (As of Feb 2012)</t>
  </si>
  <si>
    <t xml:space="preserve">Employee Name </t>
  </si>
  <si>
    <t>Pay Date</t>
  </si>
  <si>
    <t xml:space="preserve">Fund </t>
  </si>
  <si>
    <t xml:space="preserve">Agency </t>
  </si>
  <si>
    <t xml:space="preserve">Activity </t>
  </si>
  <si>
    <t xml:space="preserve">Reg. Hrs </t>
  </si>
  <si>
    <t>Reg. Pay</t>
  </si>
  <si>
    <t>BARKER III JUDSON PU</t>
  </si>
  <si>
    <t>BEST EDGAR K</t>
  </si>
  <si>
    <t>EDWARDS SR SYLVESTER H</t>
  </si>
  <si>
    <t>HENRY ANTOINE R</t>
  </si>
  <si>
    <t>KENNEDY JARRED</t>
  </si>
  <si>
    <t>KING MICHAEL W</t>
  </si>
  <si>
    <t>SMITH LARRY G</t>
  </si>
  <si>
    <t>TERRY III OSBY H</t>
  </si>
  <si>
    <t>TUTTLE ROBERT S</t>
  </si>
  <si>
    <t>HENDERSON KEVIN M</t>
  </si>
  <si>
    <t>Count = 10</t>
  </si>
  <si>
    <t>Summary</t>
  </si>
  <si>
    <t>Per Pay Period</t>
  </si>
  <si>
    <t>Per Year</t>
  </si>
  <si>
    <t>Average Weighted Salary Per Year</t>
  </si>
  <si>
    <t>Average Weighted Salary Per Hour</t>
  </si>
</sst>
</file>

<file path=xl/styles.xml><?xml version="1.0" encoding="utf-8"?>
<styleSheet xmlns="http://schemas.openxmlformats.org/spreadsheetml/2006/main">
  <numFmts count="7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&quot;$&quot;#,##0.00"/>
    <numFmt numFmtId="167" formatCode="&quot;$&quot;#,##0.0000"/>
  </numFmts>
  <fonts count="17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z val="10"/>
      <name val="Arial"/>
    </font>
    <font>
      <b/>
      <sz val="13.5"/>
      <name val="Arial"/>
      <family val="2"/>
    </font>
    <font>
      <b/>
      <sz val="13.5"/>
      <color rgb="FF8C0027"/>
      <name val="Arial"/>
      <family val="2"/>
    </font>
    <font>
      <b/>
      <u/>
      <sz val="10"/>
      <name val="Arial"/>
      <family val="2"/>
    </font>
    <font>
      <b/>
      <sz val="10"/>
      <color rgb="FFFFFFFF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u/>
      <sz val="10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30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1">
    <xf numFmtId="0" fontId="0" fillId="0" borderId="0" xfId="0"/>
    <xf numFmtId="0" fontId="3" fillId="2" borderId="0" xfId="0" applyFont="1" applyFill="1"/>
    <xf numFmtId="0" fontId="0" fillId="2" borderId="0" xfId="0" applyFill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/>
    <xf numFmtId="164" fontId="3" fillId="0" borderId="0" xfId="1" applyNumberFormat="1" applyFont="1"/>
    <xf numFmtId="164" fontId="0" fillId="0" borderId="0" xfId="1" applyNumberFormat="1" applyFont="1"/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center"/>
    </xf>
    <xf numFmtId="0" fontId="4" fillId="0" borderId="0" xfId="0" applyFont="1"/>
    <xf numFmtId="164" fontId="0" fillId="0" borderId="0" xfId="0" applyNumberFormat="1"/>
    <xf numFmtId="164" fontId="0" fillId="0" borderId="0" xfId="1" applyNumberFormat="1" applyFont="1" applyAlignment="1">
      <alignment horizontal="left" indent="2"/>
    </xf>
    <xf numFmtId="0" fontId="3" fillId="0" borderId="0" xfId="0" applyFont="1" applyAlignment="1"/>
    <xf numFmtId="164" fontId="3" fillId="0" borderId="0" xfId="0" applyNumberFormat="1" applyFont="1"/>
    <xf numFmtId="0" fontId="5" fillId="0" borderId="0" xfId="0" applyFont="1"/>
    <xf numFmtId="164" fontId="0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4" xfId="0" applyBorder="1"/>
    <xf numFmtId="0" fontId="0" fillId="0" borderId="0" xfId="0" applyBorder="1"/>
    <xf numFmtId="164" fontId="0" fillId="0" borderId="0" xfId="1" applyNumberFormat="1" applyFont="1" applyBorder="1"/>
    <xf numFmtId="164" fontId="0" fillId="0" borderId="5" xfId="1" applyNumberFormat="1" applyFont="1" applyBorder="1"/>
    <xf numFmtId="0" fontId="0" fillId="0" borderId="0" xfId="0" applyFill="1" applyBorder="1"/>
    <xf numFmtId="0" fontId="0" fillId="4" borderId="1" xfId="0" applyFill="1" applyBorder="1"/>
    <xf numFmtId="0" fontId="0" fillId="4" borderId="2" xfId="0" applyFill="1" applyBorder="1"/>
    <xf numFmtId="0" fontId="3" fillId="4" borderId="2" xfId="0" applyFont="1" applyFill="1" applyBorder="1" applyAlignment="1">
      <alignment horizontal="right"/>
    </xf>
    <xf numFmtId="164" fontId="3" fillId="4" borderId="2" xfId="1" applyNumberFormat="1" applyFont="1" applyFill="1" applyBorder="1"/>
    <xf numFmtId="164" fontId="0" fillId="4" borderId="2" xfId="1" applyNumberFormat="1" applyFont="1" applyFill="1" applyBorder="1"/>
    <xf numFmtId="164" fontId="3" fillId="4" borderId="3" xfId="1" applyNumberFormat="1" applyFont="1" applyFill="1" applyBorder="1"/>
    <xf numFmtId="0" fontId="3" fillId="5" borderId="0" xfId="0" applyFont="1" applyFill="1"/>
    <xf numFmtId="1" fontId="0" fillId="0" borderId="0" xfId="0" applyNumberFormat="1"/>
    <xf numFmtId="0" fontId="3" fillId="6" borderId="0" xfId="0" applyFont="1" applyFill="1"/>
    <xf numFmtId="0" fontId="0" fillId="6" borderId="0" xfId="0" applyFill="1"/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3" fontId="0" fillId="0" borderId="0" xfId="0" applyNumberFormat="1"/>
    <xf numFmtId="0" fontId="3" fillId="0" borderId="0" xfId="0" applyFont="1" applyFill="1" applyBorder="1" applyAlignment="1">
      <alignment horizontal="right"/>
    </xf>
    <xf numFmtId="164" fontId="0" fillId="0" borderId="0" xfId="1" applyNumberFormat="1" applyFont="1" applyFill="1" applyBorder="1"/>
    <xf numFmtId="164" fontId="3" fillId="0" borderId="0" xfId="1" applyNumberFormat="1" applyFont="1" applyFill="1" applyBorder="1"/>
    <xf numFmtId="0" fontId="8" fillId="0" borderId="0" xfId="0" applyFont="1" applyAlignment="1">
      <alignment horizontal="center" wrapText="1"/>
    </xf>
    <xf numFmtId="0" fontId="3" fillId="0" borderId="0" xfId="0" applyFont="1" applyAlignment="1">
      <alignment horizontal="right"/>
    </xf>
    <xf numFmtId="0" fontId="0" fillId="0" borderId="0" xfId="0" applyFill="1"/>
    <xf numFmtId="0" fontId="3" fillId="7" borderId="0" xfId="0" applyFont="1" applyFill="1"/>
    <xf numFmtId="0" fontId="3" fillId="7" borderId="0" xfId="0" applyFont="1" applyFill="1" applyAlignment="1">
      <alignment horizontal="center"/>
    </xf>
    <xf numFmtId="0" fontId="0" fillId="7" borderId="0" xfId="0" applyFill="1"/>
    <xf numFmtId="43" fontId="0" fillId="0" borderId="0" xfId="1" applyFont="1"/>
    <xf numFmtId="0" fontId="3" fillId="8" borderId="0" xfId="0" applyFont="1" applyFill="1"/>
    <xf numFmtId="0" fontId="0" fillId="8" borderId="0" xfId="0" applyFill="1"/>
    <xf numFmtId="0" fontId="3" fillId="9" borderId="0" xfId="0" applyFont="1" applyFill="1"/>
    <xf numFmtId="0" fontId="6" fillId="0" borderId="0" xfId="0" applyFont="1"/>
    <xf numFmtId="0" fontId="12" fillId="1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wrapText="1"/>
    </xf>
    <xf numFmtId="0" fontId="6" fillId="0" borderId="6" xfId="0" applyFont="1" applyBorder="1" applyAlignment="1">
      <alignment horizontal="right" wrapText="1"/>
    </xf>
    <xf numFmtId="4" fontId="6" fillId="0" borderId="6" xfId="0" applyNumberFormat="1" applyFont="1" applyBorder="1" applyAlignment="1">
      <alignment horizontal="right" wrapText="1"/>
    </xf>
    <xf numFmtId="0" fontId="0" fillId="11" borderId="6" xfId="0" applyFill="1" applyBorder="1" applyAlignment="1">
      <alignment wrapText="1"/>
    </xf>
    <xf numFmtId="0" fontId="3" fillId="0" borderId="6" xfId="0" applyFont="1" applyBorder="1" applyAlignment="1">
      <alignment horizontal="right" wrapText="1"/>
    </xf>
    <xf numFmtId="4" fontId="3" fillId="0" borderId="6" xfId="0" applyNumberFormat="1" applyFont="1" applyBorder="1" applyAlignment="1">
      <alignment horizontal="right" wrapText="1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6" fillId="12" borderId="6" xfId="0" applyFont="1" applyFill="1" applyBorder="1" applyAlignment="1">
      <alignment horizontal="right" wrapText="1"/>
    </xf>
    <xf numFmtId="44" fontId="0" fillId="0" borderId="0" xfId="2" applyFont="1"/>
    <xf numFmtId="44" fontId="0" fillId="0" borderId="0" xfId="0" applyNumberFormat="1"/>
    <xf numFmtId="44" fontId="3" fillId="0" borderId="0" xfId="0" applyNumberFormat="1" applyFont="1"/>
    <xf numFmtId="165" fontId="0" fillId="0" borderId="0" xfId="2" applyNumberFormat="1" applyFont="1"/>
    <xf numFmtId="44" fontId="3" fillId="0" borderId="0" xfId="2" applyFont="1"/>
    <xf numFmtId="0" fontId="13" fillId="0" borderId="10" xfId="0" applyFont="1" applyBorder="1" applyAlignment="1">
      <alignment wrapText="1"/>
    </xf>
    <xf numFmtId="0" fontId="0" fillId="0" borderId="10" xfId="0" applyBorder="1"/>
    <xf numFmtId="0" fontId="13" fillId="13" borderId="6" xfId="0" applyFont="1" applyFill="1" applyBorder="1" applyAlignment="1">
      <alignment wrapText="1"/>
    </xf>
    <xf numFmtId="0" fontId="14" fillId="0" borderId="6" xfId="0" applyFont="1" applyBorder="1" applyAlignment="1">
      <alignment horizontal="left" wrapText="1"/>
    </xf>
    <xf numFmtId="14" fontId="14" fillId="0" borderId="6" xfId="0" applyNumberFormat="1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0" fontId="14" fillId="0" borderId="6" xfId="0" applyFont="1" applyBorder="1" applyAlignment="1">
      <alignment horizontal="right" wrapText="1"/>
    </xf>
    <xf numFmtId="8" fontId="14" fillId="0" borderId="6" xfId="0" applyNumberFormat="1" applyFont="1" applyBorder="1" applyAlignment="1">
      <alignment horizontal="right" wrapText="1"/>
    </xf>
    <xf numFmtId="0" fontId="14" fillId="0" borderId="0" xfId="0" applyFont="1" applyBorder="1" applyAlignment="1">
      <alignment horizontal="left" wrapText="1"/>
    </xf>
    <xf numFmtId="14" fontId="6" fillId="0" borderId="6" xfId="0" applyNumberFormat="1" applyFont="1" applyBorder="1" applyAlignment="1">
      <alignment horizontal="center" wrapText="1"/>
    </xf>
    <xf numFmtId="8" fontId="6" fillId="0" borderId="6" xfId="0" applyNumberFormat="1" applyFont="1" applyBorder="1" applyAlignment="1">
      <alignment horizontal="right" wrapText="1"/>
    </xf>
    <xf numFmtId="0" fontId="13" fillId="0" borderId="0" xfId="0" applyFont="1" applyBorder="1" applyAlignment="1">
      <alignment horizontal="left" wrapText="1"/>
    </xf>
    <xf numFmtId="0" fontId="15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right" wrapText="1"/>
    </xf>
    <xf numFmtId="8" fontId="3" fillId="0" borderId="0" xfId="0" applyNumberFormat="1" applyFont="1" applyBorder="1" applyAlignment="1">
      <alignment horizontal="right" wrapText="1"/>
    </xf>
    <xf numFmtId="8" fontId="15" fillId="14" borderId="13" xfId="0" applyNumberFormat="1" applyFont="1" applyFill="1" applyBorder="1" applyAlignment="1">
      <alignment horizontal="right" wrapText="1"/>
    </xf>
    <xf numFmtId="0" fontId="14" fillId="14" borderId="4" xfId="0" applyFont="1" applyFill="1" applyBorder="1" applyAlignment="1">
      <alignment horizontal="left" wrapText="1"/>
    </xf>
    <xf numFmtId="0" fontId="0" fillId="14" borderId="0" xfId="0" applyFill="1" applyBorder="1" applyAlignment="1">
      <alignment horizontal="center"/>
    </xf>
    <xf numFmtId="0" fontId="0" fillId="14" borderId="0" xfId="0" applyFill="1" applyBorder="1"/>
    <xf numFmtId="0" fontId="0" fillId="14" borderId="5" xfId="0" applyFill="1" applyBorder="1"/>
    <xf numFmtId="166" fontId="0" fillId="14" borderId="4" xfId="2" applyNumberFormat="1" applyFont="1" applyFill="1" applyBorder="1"/>
    <xf numFmtId="38" fontId="6" fillId="14" borderId="4" xfId="0" applyNumberFormat="1" applyFont="1" applyFill="1" applyBorder="1" applyAlignment="1">
      <alignment horizontal="right" wrapText="1"/>
    </xf>
    <xf numFmtId="166" fontId="0" fillId="14" borderId="4" xfId="0" applyNumberFormat="1" applyFill="1" applyBorder="1"/>
    <xf numFmtId="0" fontId="0" fillId="14" borderId="4" xfId="0" applyFill="1" applyBorder="1"/>
    <xf numFmtId="166" fontId="0" fillId="14" borderId="4" xfId="0" applyNumberFormat="1" applyFont="1" applyFill="1" applyBorder="1"/>
    <xf numFmtId="166" fontId="16" fillId="14" borderId="14" xfId="0" applyNumberFormat="1" applyFont="1" applyFill="1" applyBorder="1" applyAlignment="1">
      <alignment horizontal="right" wrapText="1"/>
    </xf>
    <xf numFmtId="0" fontId="0" fillId="14" borderId="15" xfId="0" applyFill="1" applyBorder="1" applyAlignment="1">
      <alignment horizontal="center"/>
    </xf>
    <xf numFmtId="0" fontId="0" fillId="14" borderId="15" xfId="0" applyFill="1" applyBorder="1"/>
    <xf numFmtId="0" fontId="0" fillId="14" borderId="16" xfId="0" applyFill="1" applyBorder="1"/>
    <xf numFmtId="167" fontId="0" fillId="0" borderId="0" xfId="0" applyNumberFormat="1"/>
    <xf numFmtId="0" fontId="6" fillId="14" borderId="0" xfId="0" applyFont="1" applyFill="1" applyBorder="1"/>
    <xf numFmtId="0" fontId="6" fillId="14" borderId="15" xfId="0" applyFont="1" applyFill="1" applyBorder="1"/>
    <xf numFmtId="166" fontId="0" fillId="0" borderId="0" xfId="0" applyNumberFormat="1" applyFill="1"/>
    <xf numFmtId="166" fontId="0" fillId="0" borderId="0" xfId="0" applyNumberFormat="1"/>
    <xf numFmtId="166" fontId="3" fillId="0" borderId="0" xfId="0" applyNumberFormat="1" applyFont="1"/>
    <xf numFmtId="0" fontId="13" fillId="0" borderId="7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0" fontId="13" fillId="0" borderId="9" xfId="0" applyFont="1" applyBorder="1" applyAlignment="1">
      <alignment horizontal="center" wrapText="1"/>
    </xf>
    <xf numFmtId="14" fontId="14" fillId="0" borderId="10" xfId="0" applyNumberFormat="1" applyFont="1" applyBorder="1" applyAlignment="1">
      <alignment horizontal="left" wrapText="1"/>
    </xf>
    <xf numFmtId="0" fontId="14" fillId="14" borderId="11" xfId="0" applyFont="1" applyFill="1" applyBorder="1" applyAlignment="1">
      <alignment horizontal="center" wrapText="1"/>
    </xf>
    <xf numFmtId="0" fontId="14" fillId="14" borderId="12" xfId="0" applyFont="1" applyFill="1" applyBorder="1" applyAlignment="1">
      <alignment horizont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cclainm\My%20Documents\Projects\Meter%20Change%20Program\Copy%20of%20basmeter_age_20080306orig%20(2008-09-02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cclainm\My%20Documents\Projects\Broadbanding\GASvsWATERServiceOrdersAllFields2003-2006%20(rev%202007-04-09)%20(version%201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source Summary"/>
      <sheetName val="Resource Req"/>
      <sheetName val="gaslv_svc"/>
      <sheetName val="Tran_svc"/>
      <sheetName val="vol_comm_gas"/>
      <sheetName val="vol_comm_wtr"/>
      <sheetName val="volume_mtr_agetotals_by make"/>
      <sheetName val="Test 750_10K"/>
      <sheetName val="Non_ResWTR_RIC "/>
      <sheetName val="ontract_ Sales_Hen_Han"/>
      <sheetName val="Test_MtrsBy_Count"/>
      <sheetName val="gas stats"/>
      <sheetName val="water stats "/>
      <sheetName val="meter_age"/>
      <sheetName val="Gasmtr purch FY08"/>
      <sheetName val="Watermtr Purch FY08"/>
      <sheetName val="Chart GM"/>
      <sheetName val="Chart WM"/>
      <sheetName val="CMT Oth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72">
          <cell r="N72">
            <v>2351</v>
          </cell>
        </row>
      </sheetData>
      <sheetData sheetId="12">
        <row r="2">
          <cell r="L2">
            <v>392</v>
          </cell>
        </row>
        <row r="7">
          <cell r="K7">
            <v>289</v>
          </cell>
        </row>
        <row r="9">
          <cell r="L9">
            <v>679</v>
          </cell>
        </row>
        <row r="13">
          <cell r="K13">
            <v>515</v>
          </cell>
        </row>
        <row r="14">
          <cell r="K14">
            <v>3</v>
          </cell>
        </row>
        <row r="15">
          <cell r="K15">
            <v>1</v>
          </cell>
        </row>
        <row r="16">
          <cell r="L16">
            <v>390</v>
          </cell>
        </row>
        <row r="23">
          <cell r="K23">
            <v>216</v>
          </cell>
        </row>
        <row r="24">
          <cell r="K24">
            <v>1</v>
          </cell>
        </row>
        <row r="25">
          <cell r="K25">
            <v>1</v>
          </cell>
        </row>
        <row r="26">
          <cell r="L26">
            <v>154</v>
          </cell>
        </row>
        <row r="29">
          <cell r="K29">
            <v>30</v>
          </cell>
        </row>
        <row r="30">
          <cell r="L30">
            <v>1024</v>
          </cell>
        </row>
        <row r="31">
          <cell r="K31">
            <v>42</v>
          </cell>
        </row>
        <row r="34">
          <cell r="L34">
            <v>1151</v>
          </cell>
        </row>
        <row r="69">
          <cell r="N69">
            <v>1339</v>
          </cell>
        </row>
      </sheetData>
      <sheetData sheetId="13"/>
      <sheetData sheetId="14">
        <row r="35">
          <cell r="D35">
            <v>3167</v>
          </cell>
          <cell r="H35">
            <v>170</v>
          </cell>
        </row>
      </sheetData>
      <sheetData sheetId="15">
        <row r="49">
          <cell r="D49">
            <v>158</v>
          </cell>
          <cell r="H49">
            <v>38</v>
          </cell>
        </row>
      </sheetData>
      <sheetData sheetId="16" refreshError="1"/>
      <sheetData sheetId="17" refreshError="1"/>
      <sheetData sheetId="1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2003-2004"/>
      <sheetName val="2004-2005"/>
      <sheetName val="2005-2006"/>
      <sheetName val="FY Comparison"/>
      <sheetName val="Zone 1"/>
      <sheetName val="Zone 2"/>
      <sheetName val="Zone 3"/>
      <sheetName val="Zone 4"/>
      <sheetName val="Zone 5"/>
      <sheetName val="Zone 6"/>
      <sheetName val="CMT"/>
      <sheetName val="Summary"/>
      <sheetName val="WO Volume All Types"/>
      <sheetName val="WO Minutes All Types"/>
      <sheetName val="FY04 Ord Type"/>
      <sheetName val="FY04 Min Type"/>
      <sheetName val="FY05 Ord Type"/>
      <sheetName val="FY05 Min Type"/>
      <sheetName val="FY06 Ord Type"/>
      <sheetName val="FY06 Min Type"/>
      <sheetName val="Svc Time"/>
      <sheetName val="FO Service Time"/>
      <sheetName val="FO Service Time WO CMT"/>
      <sheetName val="FO Svc Time 4-4-07"/>
      <sheetName val="Svc Time 2 "/>
      <sheetName val="FTE v. Zone"/>
      <sheetName val="Svc Time (2)"/>
    </sheetNames>
    <sheetDataSet>
      <sheetData sheetId="0"/>
      <sheetData sheetId="1"/>
      <sheetData sheetId="2"/>
      <sheetData sheetId="3">
        <row r="12">
          <cell r="E12">
            <v>997</v>
          </cell>
          <cell r="J12">
            <v>43440</v>
          </cell>
          <cell r="K12">
            <v>1124</v>
          </cell>
          <cell r="P12">
            <v>52052</v>
          </cell>
          <cell r="Q12">
            <v>741</v>
          </cell>
          <cell r="V12">
            <v>27017</v>
          </cell>
        </row>
        <row r="13">
          <cell r="E13">
            <v>1979</v>
          </cell>
          <cell r="J13">
            <v>64257</v>
          </cell>
          <cell r="K13">
            <v>1321</v>
          </cell>
          <cell r="P13">
            <v>45558</v>
          </cell>
          <cell r="Q13">
            <v>471</v>
          </cell>
          <cell r="V13">
            <v>14842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/>
      <sheetData sheetId="24" refreshError="1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>
      <selection activeCell="A2" sqref="A2"/>
    </sheetView>
  </sheetViews>
  <sheetFormatPr defaultRowHeight="12.75"/>
  <cols>
    <col min="1" max="1" width="43.28515625" bestFit="1" customWidth="1"/>
    <col min="5" max="5" width="11.140625" bestFit="1" customWidth="1"/>
  </cols>
  <sheetData>
    <row r="1" spans="1:5">
      <c r="A1" s="50" t="s">
        <v>128</v>
      </c>
      <c r="B1" s="51"/>
      <c r="C1" s="51"/>
      <c r="D1" s="51"/>
      <c r="E1" s="51"/>
    </row>
    <row r="3" spans="1:5">
      <c r="A3" t="s">
        <v>123</v>
      </c>
      <c r="E3">
        <f>'CMT Resource Requirement'!H58</f>
        <v>322.8</v>
      </c>
    </row>
    <row r="5" spans="1:5">
      <c r="A5" t="s">
        <v>124</v>
      </c>
      <c r="E5" s="102">
        <f>'CMT Salary'!A43</f>
        <v>17.5217125</v>
      </c>
    </row>
    <row r="7" spans="1:5">
      <c r="A7" t="s">
        <v>126</v>
      </c>
      <c r="E7" s="103">
        <f>E3*E5</f>
        <v>5656.0087949999997</v>
      </c>
    </row>
    <row r="8" spans="1:5">
      <c r="E8" s="99"/>
    </row>
    <row r="9" spans="1:5">
      <c r="A9" t="s">
        <v>125</v>
      </c>
      <c r="E9" s="103">
        <f>0.35*E7</f>
        <v>1979.6030782499997</v>
      </c>
    </row>
    <row r="10" spans="1:5">
      <c r="E10" s="99"/>
    </row>
    <row r="11" spans="1:5" s="5" customFormat="1">
      <c r="A11" s="5" t="s">
        <v>413</v>
      </c>
      <c r="E11" s="104">
        <f>SUM(E5:E9)</f>
        <v>7653.1335857499998</v>
      </c>
    </row>
    <row r="15" spans="1:5">
      <c r="A15" s="52" t="s">
        <v>127</v>
      </c>
      <c r="B15" s="52"/>
      <c r="C15" s="52"/>
      <c r="D15" s="52"/>
      <c r="E15" s="52"/>
    </row>
    <row r="17" spans="1:5">
      <c r="A17" s="53" t="s">
        <v>123</v>
      </c>
      <c r="E17">
        <f>'CMT Resource Requirement'!H134</f>
        <v>312</v>
      </c>
    </row>
    <row r="19" spans="1:5">
      <c r="A19" s="53" t="s">
        <v>124</v>
      </c>
      <c r="E19" s="102">
        <f>'CMT Salary'!A43</f>
        <v>17.5217125</v>
      </c>
    </row>
    <row r="21" spans="1:5">
      <c r="A21" s="53" t="s">
        <v>126</v>
      </c>
      <c r="E21" s="102">
        <f>E17*E19</f>
        <v>5466.7743</v>
      </c>
    </row>
    <row r="22" spans="1:5">
      <c r="E22" s="99"/>
    </row>
    <row r="23" spans="1:5">
      <c r="A23" s="53" t="s">
        <v>125</v>
      </c>
      <c r="E23" s="103">
        <f>0.35*E21</f>
        <v>1913.371005</v>
      </c>
    </row>
    <row r="24" spans="1:5">
      <c r="E24" s="99"/>
    </row>
    <row r="25" spans="1:5" s="5" customFormat="1">
      <c r="A25" s="5" t="s">
        <v>414</v>
      </c>
      <c r="E25" s="104">
        <f>SUM(E21:E23)</f>
        <v>7380.145305</v>
      </c>
    </row>
    <row r="29" spans="1:5">
      <c r="A29" s="5" t="s">
        <v>420</v>
      </c>
    </row>
    <row r="30" spans="1:5">
      <c r="A30" s="53" t="s">
        <v>419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defaultRowHeight="12.75"/>
  <cols>
    <col min="1" max="1" width="13.140625" customWidth="1"/>
  </cols>
  <sheetData>
    <row r="1" spans="1:5">
      <c r="A1" s="53" t="s">
        <v>409</v>
      </c>
      <c r="E1">
        <f>'GWST FY12 Order Volume'!E14+'GWST FY12 Order Volume'!G14</f>
        <v>52.17</v>
      </c>
    </row>
    <row r="3" spans="1:5">
      <c r="A3" s="53" t="s">
        <v>410</v>
      </c>
      <c r="E3" s="65">
        <v>16.809999999999999</v>
      </c>
    </row>
    <row r="5" spans="1:5">
      <c r="A5" s="53" t="s">
        <v>411</v>
      </c>
      <c r="E5" s="66">
        <f>(E1/60)*E3</f>
        <v>14.616294999999999</v>
      </c>
    </row>
    <row r="7" spans="1:5">
      <c r="A7" t="s">
        <v>125</v>
      </c>
      <c r="E7" s="66">
        <f>E5*0.35</f>
        <v>5.1157032499999993</v>
      </c>
    </row>
    <row r="9" spans="1:5" s="5" customFormat="1">
      <c r="A9" s="5" t="s">
        <v>412</v>
      </c>
      <c r="E9" s="67">
        <f>SUM(E5:E7)</f>
        <v>19.731998249999997</v>
      </c>
    </row>
    <row r="12" spans="1:5">
      <c r="A12" s="53" t="s">
        <v>18</v>
      </c>
    </row>
    <row r="13" spans="1:5">
      <c r="A13" s="5" t="s">
        <v>419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9"/>
  <sheetViews>
    <sheetView workbookViewId="0"/>
  </sheetViews>
  <sheetFormatPr defaultRowHeight="12.75"/>
  <cols>
    <col min="5" max="5" width="12.85546875" bestFit="1" customWidth="1"/>
  </cols>
  <sheetData>
    <row r="1" spans="1:5">
      <c r="A1" s="53" t="s">
        <v>415</v>
      </c>
      <c r="E1" s="68">
        <v>940763</v>
      </c>
    </row>
    <row r="3" spans="1:5">
      <c r="A3" s="53" t="s">
        <v>416</v>
      </c>
      <c r="E3" s="7">
        <v>2180306</v>
      </c>
    </row>
    <row r="5" spans="1:5">
      <c r="A5" s="5" t="s">
        <v>417</v>
      </c>
      <c r="B5" s="5"/>
      <c r="C5" s="5"/>
      <c r="D5" s="5"/>
      <c r="E5" s="69">
        <f>E1/E3</f>
        <v>0.43148209471514548</v>
      </c>
    </row>
    <row r="8" spans="1:5">
      <c r="A8" s="5" t="s">
        <v>18</v>
      </c>
    </row>
    <row r="9" spans="1:5">
      <c r="A9" s="53" t="s">
        <v>418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98"/>
  <sheetViews>
    <sheetView zoomScaleNormal="100" workbookViewId="0"/>
  </sheetViews>
  <sheetFormatPr defaultRowHeight="12.75"/>
  <cols>
    <col min="1" max="1" width="28" customWidth="1"/>
    <col min="2" max="2" width="10.85546875" customWidth="1"/>
    <col min="3" max="3" width="11.7109375" customWidth="1"/>
    <col min="4" max="4" width="12.42578125" customWidth="1"/>
    <col min="5" max="5" width="18.28515625" customWidth="1"/>
    <col min="6" max="6" width="12" customWidth="1"/>
    <col min="7" max="7" width="9.7109375" bestFit="1" customWidth="1"/>
    <col min="8" max="8" width="12.7109375" bestFit="1" customWidth="1"/>
    <col min="9" max="9" width="9.28515625" bestFit="1" customWidth="1"/>
    <col min="10" max="11" width="10.28515625" bestFit="1" customWidth="1"/>
  </cols>
  <sheetData>
    <row r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38.25"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</row>
    <row r="3" spans="1:11">
      <c r="A3" s="5" t="s">
        <v>6</v>
      </c>
      <c r="B3" s="6">
        <v>2591</v>
      </c>
      <c r="C3" s="7"/>
      <c r="D3" s="7"/>
    </row>
    <row r="4" spans="1:11">
      <c r="A4" t="s">
        <v>7</v>
      </c>
      <c r="B4" s="7">
        <v>525</v>
      </c>
      <c r="C4" s="7">
        <v>320</v>
      </c>
      <c r="D4" s="7">
        <f>B4*C4</f>
        <v>168000</v>
      </c>
      <c r="E4">
        <v>2</v>
      </c>
      <c r="F4" s="7">
        <f>D4*E4</f>
        <v>336000</v>
      </c>
    </row>
    <row r="5" spans="1:11">
      <c r="A5" t="s">
        <v>8</v>
      </c>
      <c r="B5" s="7">
        <f>B3-B4</f>
        <v>2066</v>
      </c>
      <c r="C5" s="7">
        <f>B72</f>
        <v>43</v>
      </c>
      <c r="D5" s="7">
        <f>B5*C5</f>
        <v>88838</v>
      </c>
      <c r="E5">
        <v>1</v>
      </c>
      <c r="F5" s="7">
        <f>D5*E5</f>
        <v>88838</v>
      </c>
    </row>
    <row r="9" spans="1:11">
      <c r="A9" s="8" t="s">
        <v>9</v>
      </c>
      <c r="B9" s="9">
        <f>SUM(B11:B13)</f>
        <v>340</v>
      </c>
      <c r="C9" s="3"/>
      <c r="D9" s="3"/>
      <c r="E9" s="3"/>
    </row>
    <row r="10" spans="1:11" ht="38.25">
      <c r="A10" s="3" t="s">
        <v>10</v>
      </c>
      <c r="B10" s="3" t="s">
        <v>1</v>
      </c>
      <c r="C10" s="3" t="s">
        <v>2</v>
      </c>
      <c r="D10" s="3" t="s">
        <v>3</v>
      </c>
      <c r="E10" s="4" t="s">
        <v>4</v>
      </c>
      <c r="F10" s="4" t="s">
        <v>5</v>
      </c>
    </row>
    <row r="11" spans="1:11" ht="14.25">
      <c r="A11" s="10" t="s">
        <v>11</v>
      </c>
      <c r="B11" s="7">
        <v>140</v>
      </c>
      <c r="C11" s="7">
        <f>H43/B11</f>
        <v>320.39999999999998</v>
      </c>
      <c r="D11" s="7">
        <f>(B11*C11)*2</f>
        <v>89712</v>
      </c>
      <c r="E11" s="7">
        <v>2</v>
      </c>
      <c r="F11" s="11">
        <f>D11*E11</f>
        <v>179424</v>
      </c>
    </row>
    <row r="12" spans="1:11">
      <c r="B12" s="7"/>
      <c r="C12" s="7"/>
      <c r="D12" s="7"/>
      <c r="E12" s="7"/>
    </row>
    <row r="13" spans="1:11" ht="14.25">
      <c r="A13" s="10" t="s">
        <v>12</v>
      </c>
      <c r="B13" s="7">
        <v>200</v>
      </c>
      <c r="C13" s="7">
        <f>H57/B13</f>
        <v>322.8</v>
      </c>
      <c r="D13" s="7">
        <f>B13*C13</f>
        <v>64560</v>
      </c>
      <c r="E13" s="12">
        <v>2</v>
      </c>
      <c r="F13" s="11">
        <f>D13*E13</f>
        <v>129120</v>
      </c>
    </row>
    <row r="14" spans="1:11">
      <c r="A14" s="13" t="s">
        <v>13</v>
      </c>
      <c r="B14" s="5"/>
      <c r="C14" s="5"/>
      <c r="D14" s="5"/>
      <c r="E14" s="6"/>
      <c r="F14" s="14">
        <f>SUM(F11:F13)</f>
        <v>308544</v>
      </c>
    </row>
    <row r="15" spans="1:11">
      <c r="A15" s="13" t="s">
        <v>14</v>
      </c>
      <c r="B15" s="5"/>
      <c r="C15" s="5"/>
      <c r="D15" s="5"/>
      <c r="F15" s="6">
        <f>ROUNDUP(F14/88000,-0.1)</f>
        <v>4</v>
      </c>
    </row>
    <row r="17" spans="1:6" ht="38.25">
      <c r="B17" s="3" t="s">
        <v>1</v>
      </c>
      <c r="C17" s="3" t="s">
        <v>2</v>
      </c>
      <c r="D17" s="3" t="s">
        <v>3</v>
      </c>
      <c r="E17" s="4" t="s">
        <v>4</v>
      </c>
      <c r="F17" s="4" t="s">
        <v>5</v>
      </c>
    </row>
    <row r="18" spans="1:6" ht="14.25">
      <c r="A18" s="15" t="s">
        <v>15</v>
      </c>
      <c r="B18" s="7">
        <f>D78</f>
        <v>2011</v>
      </c>
      <c r="C18" s="7">
        <f>B72</f>
        <v>43</v>
      </c>
      <c r="D18" s="7">
        <f>B18*C18</f>
        <v>86473</v>
      </c>
      <c r="E18" s="6">
        <v>1</v>
      </c>
      <c r="F18" s="7">
        <f>D18*E18</f>
        <v>86473</v>
      </c>
    </row>
    <row r="19" spans="1:6">
      <c r="B19" s="7"/>
      <c r="C19" s="7"/>
      <c r="D19" s="7"/>
      <c r="E19" s="7"/>
      <c r="F19" s="7"/>
    </row>
    <row r="20" spans="1:6" ht="14.25">
      <c r="A20" s="15" t="s">
        <v>16</v>
      </c>
      <c r="B20" s="7">
        <f>C84</f>
        <v>170</v>
      </c>
      <c r="C20" s="16" t="s">
        <v>17</v>
      </c>
      <c r="D20" s="16" t="s">
        <v>17</v>
      </c>
      <c r="E20" s="16" t="s">
        <v>17</v>
      </c>
      <c r="F20" s="16" t="s">
        <v>17</v>
      </c>
    </row>
    <row r="23" spans="1:6">
      <c r="A23" s="5" t="s">
        <v>18</v>
      </c>
    </row>
    <row r="25" spans="1:6">
      <c r="A25" t="s">
        <v>19</v>
      </c>
    </row>
    <row r="26" spans="1:6">
      <c r="B26" t="s">
        <v>20</v>
      </c>
    </row>
    <row r="27" spans="1:6">
      <c r="B27" t="s">
        <v>21</v>
      </c>
    </row>
    <row r="28" spans="1:6">
      <c r="B28" t="s">
        <v>22</v>
      </c>
    </row>
    <row r="29" spans="1:6">
      <c r="B29" t="s">
        <v>23</v>
      </c>
    </row>
    <row r="30" spans="1:6">
      <c r="B30" t="s">
        <v>24</v>
      </c>
    </row>
    <row r="31" spans="1:6">
      <c r="B31" t="s">
        <v>25</v>
      </c>
    </row>
    <row r="32" spans="1:6">
      <c r="B32" t="s">
        <v>26</v>
      </c>
    </row>
    <row r="33" spans="1:11">
      <c r="B33" t="s">
        <v>27</v>
      </c>
      <c r="G33" s="17" t="s">
        <v>28</v>
      </c>
      <c r="H33" s="17"/>
      <c r="I33" s="17" t="s">
        <v>29</v>
      </c>
      <c r="J33" t="s">
        <v>30</v>
      </c>
      <c r="K33" s="17" t="s">
        <v>31</v>
      </c>
    </row>
    <row r="34" spans="1:11">
      <c r="G34" s="17"/>
      <c r="H34" s="17"/>
      <c r="I34" s="17"/>
      <c r="K34" s="17"/>
    </row>
    <row r="35" spans="1:11">
      <c r="A35" t="s">
        <v>32</v>
      </c>
      <c r="B35" t="s">
        <v>33</v>
      </c>
      <c r="D35" s="18">
        <v>0.3</v>
      </c>
      <c r="E35">
        <f>B11*D35</f>
        <v>42</v>
      </c>
      <c r="F35" t="s">
        <v>34</v>
      </c>
      <c r="G35" s="7">
        <v>120</v>
      </c>
      <c r="H35" s="16" t="s">
        <v>35</v>
      </c>
      <c r="I35" s="7">
        <v>360</v>
      </c>
      <c r="J35" s="7">
        <f>E35*G35</f>
        <v>5040</v>
      </c>
      <c r="K35" s="7">
        <f>E35*I35</f>
        <v>15120</v>
      </c>
    </row>
    <row r="36" spans="1:11">
      <c r="D36" s="18">
        <v>0.7</v>
      </c>
      <c r="E36">
        <f>B11*D36</f>
        <v>98</v>
      </c>
      <c r="F36" t="s">
        <v>36</v>
      </c>
      <c r="G36" s="7">
        <v>180</v>
      </c>
      <c r="H36" s="16" t="s">
        <v>35</v>
      </c>
      <c r="I36" s="7">
        <v>360</v>
      </c>
      <c r="J36" s="7">
        <f>E36*G36</f>
        <v>17640</v>
      </c>
      <c r="K36" s="7">
        <f>E36*I36</f>
        <v>35280</v>
      </c>
    </row>
    <row r="37" spans="1:11" ht="13.5" thickBot="1">
      <c r="D37" s="18"/>
      <c r="H37" s="17"/>
    </row>
    <row r="38" spans="1:11" ht="13.5" thickBot="1">
      <c r="B38" s="19" t="s">
        <v>37</v>
      </c>
      <c r="C38" s="20"/>
      <c r="D38" s="20"/>
      <c r="E38" s="20"/>
      <c r="F38" s="20" t="s">
        <v>1</v>
      </c>
      <c r="G38" s="20" t="s">
        <v>2</v>
      </c>
      <c r="H38" s="21" t="s">
        <v>3</v>
      </c>
    </row>
    <row r="39" spans="1:11">
      <c r="B39" s="22"/>
      <c r="C39" s="23"/>
      <c r="D39" s="23"/>
      <c r="E39" s="23" t="s">
        <v>38</v>
      </c>
      <c r="F39" s="24">
        <f>E35*0.2</f>
        <v>8.4</v>
      </c>
      <c r="G39" s="24">
        <f>G35</f>
        <v>120</v>
      </c>
      <c r="H39" s="25">
        <f>G39*F39</f>
        <v>1008</v>
      </c>
    </row>
    <row r="40" spans="1:11">
      <c r="B40" s="22"/>
      <c r="C40" s="23"/>
      <c r="D40" s="23"/>
      <c r="E40" s="23" t="s">
        <v>39</v>
      </c>
      <c r="F40" s="24">
        <f>E35*0.8</f>
        <v>33.6</v>
      </c>
      <c r="G40" s="24">
        <f>I35</f>
        <v>360</v>
      </c>
      <c r="H40" s="25">
        <f>F40*G40</f>
        <v>12096</v>
      </c>
    </row>
    <row r="41" spans="1:11">
      <c r="B41" s="22"/>
      <c r="C41" s="23"/>
      <c r="D41" s="23"/>
      <c r="E41" s="23" t="s">
        <v>40</v>
      </c>
      <c r="F41" s="24">
        <f>E36*0.2</f>
        <v>19.600000000000001</v>
      </c>
      <c r="G41" s="24">
        <f>G36</f>
        <v>180</v>
      </c>
      <c r="H41" s="25">
        <f>F41*G41</f>
        <v>3528.0000000000005</v>
      </c>
    </row>
    <row r="42" spans="1:11" ht="13.5" thickBot="1">
      <c r="B42" s="22"/>
      <c r="C42" s="23"/>
      <c r="D42" s="23"/>
      <c r="E42" s="26" t="s">
        <v>41</v>
      </c>
      <c r="F42" s="24">
        <f>E36*0.8</f>
        <v>78.400000000000006</v>
      </c>
      <c r="G42" s="24">
        <f>I36</f>
        <v>360</v>
      </c>
      <c r="H42" s="25">
        <f>F42*G42</f>
        <v>28224.000000000004</v>
      </c>
    </row>
    <row r="43" spans="1:11" ht="13.5" thickBot="1">
      <c r="B43" s="27"/>
      <c r="C43" s="28"/>
      <c r="D43" s="28"/>
      <c r="E43" s="29" t="s">
        <v>42</v>
      </c>
      <c r="F43" s="30">
        <f>SUM(F39:F42)</f>
        <v>140</v>
      </c>
      <c r="G43" s="31"/>
      <c r="H43" s="32">
        <f>SUM(H39:H42)</f>
        <v>44856</v>
      </c>
    </row>
    <row r="44" spans="1:11">
      <c r="F44" s="33" t="s">
        <v>43</v>
      </c>
      <c r="G44" s="33"/>
      <c r="H44" s="33">
        <f>H43/F43</f>
        <v>320.39999999999998</v>
      </c>
    </row>
    <row r="45" spans="1:11">
      <c r="F45" s="34"/>
    </row>
    <row r="46" spans="1:11">
      <c r="F46" s="34"/>
    </row>
    <row r="48" spans="1:11">
      <c r="B48" t="s">
        <v>44</v>
      </c>
    </row>
    <row r="50" spans="1:11">
      <c r="A50" t="s">
        <v>45</v>
      </c>
      <c r="B50" t="s">
        <v>46</v>
      </c>
      <c r="D50" s="18">
        <v>0.1</v>
      </c>
      <c r="E50">
        <f>D50*B13</f>
        <v>20</v>
      </c>
      <c r="F50" t="s">
        <v>34</v>
      </c>
      <c r="G50">
        <v>120</v>
      </c>
      <c r="H50" t="s">
        <v>35</v>
      </c>
      <c r="I50">
        <v>360</v>
      </c>
    </row>
    <row r="51" spans="1:11" ht="13.5" thickBot="1">
      <c r="D51" s="18">
        <v>0.9</v>
      </c>
      <c r="E51">
        <f>D51*B13</f>
        <v>180</v>
      </c>
      <c r="F51" t="s">
        <v>47</v>
      </c>
      <c r="G51">
        <v>180</v>
      </c>
      <c r="H51" t="s">
        <v>35</v>
      </c>
      <c r="I51">
        <v>360</v>
      </c>
    </row>
    <row r="52" spans="1:11" ht="13.5" thickBot="1">
      <c r="B52" s="19" t="s">
        <v>37</v>
      </c>
      <c r="C52" s="20"/>
      <c r="D52" s="20"/>
      <c r="E52" s="20"/>
      <c r="F52" s="20" t="s">
        <v>1</v>
      </c>
      <c r="G52" s="20" t="s">
        <v>2</v>
      </c>
      <c r="H52" s="21" t="s">
        <v>3</v>
      </c>
    </row>
    <row r="53" spans="1:11">
      <c r="B53" s="22"/>
      <c r="C53" s="23"/>
      <c r="D53" s="23"/>
      <c r="E53" s="23" t="s">
        <v>38</v>
      </c>
      <c r="F53" s="24">
        <f>0.2*E50</f>
        <v>4</v>
      </c>
      <c r="G53" s="24">
        <f>G50</f>
        <v>120</v>
      </c>
      <c r="H53" s="25">
        <f>G53*F53</f>
        <v>480</v>
      </c>
    </row>
    <row r="54" spans="1:11">
      <c r="B54" s="22"/>
      <c r="C54" s="23"/>
      <c r="D54" s="23"/>
      <c r="E54" s="23" t="s">
        <v>39</v>
      </c>
      <c r="F54" s="24">
        <f>0.8*E50</f>
        <v>16</v>
      </c>
      <c r="G54" s="24">
        <f>I51</f>
        <v>360</v>
      </c>
      <c r="H54" s="25">
        <f>F54*G54</f>
        <v>5760</v>
      </c>
    </row>
    <row r="55" spans="1:11">
      <c r="B55" s="22"/>
      <c r="C55" s="23"/>
      <c r="D55" s="23"/>
      <c r="E55" s="23" t="s">
        <v>40</v>
      </c>
      <c r="F55" s="24">
        <f>0.2*E51</f>
        <v>36</v>
      </c>
      <c r="G55" s="24">
        <f>G51</f>
        <v>180</v>
      </c>
      <c r="H55" s="25">
        <f>F55*G55</f>
        <v>6480</v>
      </c>
    </row>
    <row r="56" spans="1:11" ht="13.5" thickBot="1">
      <c r="B56" s="22"/>
      <c r="C56" s="23"/>
      <c r="D56" s="23"/>
      <c r="E56" s="26" t="s">
        <v>41</v>
      </c>
      <c r="F56" s="24">
        <f>0.8*E51</f>
        <v>144</v>
      </c>
      <c r="G56" s="24">
        <f>I51</f>
        <v>360</v>
      </c>
      <c r="H56" s="25">
        <f>F56*G56</f>
        <v>51840</v>
      </c>
    </row>
    <row r="57" spans="1:11" ht="13.5" thickBot="1">
      <c r="B57" s="27"/>
      <c r="C57" s="28"/>
      <c r="D57" s="28"/>
      <c r="E57" s="29" t="s">
        <v>42</v>
      </c>
      <c r="F57" s="30">
        <f>SUM(F53:F56)</f>
        <v>200</v>
      </c>
      <c r="G57" s="31"/>
      <c r="H57" s="32">
        <f>SUM(H53:H56)</f>
        <v>64560</v>
      </c>
    </row>
    <row r="58" spans="1:11">
      <c r="F58" s="33" t="s">
        <v>43</v>
      </c>
      <c r="G58" s="33"/>
      <c r="H58" s="33">
        <f>H57/F57</f>
        <v>322.8</v>
      </c>
    </row>
    <row r="62" spans="1:11">
      <c r="A62" s="1" t="s">
        <v>0</v>
      </c>
      <c r="B62" s="2"/>
      <c r="C62" s="2"/>
      <c r="D62" s="2"/>
      <c r="E62" s="2"/>
      <c r="F62" s="2"/>
      <c r="G62" s="2"/>
      <c r="H62" s="2"/>
      <c r="I62" s="2"/>
      <c r="J62" s="2"/>
      <c r="K62" s="2"/>
    </row>
    <row r="64" spans="1:11">
      <c r="A64" s="5" t="s">
        <v>48</v>
      </c>
    </row>
    <row r="67" spans="1:4">
      <c r="A67" t="s">
        <v>49</v>
      </c>
    </row>
    <row r="68" spans="1:4">
      <c r="A68" t="s">
        <v>50</v>
      </c>
    </row>
    <row r="69" spans="1:4">
      <c r="A69" t="s">
        <v>51</v>
      </c>
    </row>
    <row r="70" spans="1:4">
      <c r="A70" t="s">
        <v>52</v>
      </c>
    </row>
    <row r="72" spans="1:4">
      <c r="A72" s="3" t="s">
        <v>53</v>
      </c>
      <c r="B72" s="5">
        <f>E88</f>
        <v>43</v>
      </c>
      <c r="C72" t="s">
        <v>54</v>
      </c>
    </row>
    <row r="73" spans="1:4">
      <c r="C73" t="s">
        <v>55</v>
      </c>
    </row>
    <row r="75" spans="1:4">
      <c r="A75" t="s">
        <v>56</v>
      </c>
    </row>
    <row r="76" spans="1:4">
      <c r="B76" t="s">
        <v>57</v>
      </c>
      <c r="D76" s="7">
        <f>'[1]gas stats'!N72</f>
        <v>2351</v>
      </c>
    </row>
    <row r="77" spans="1:4">
      <c r="B77" t="s">
        <v>58</v>
      </c>
      <c r="D77" s="7">
        <f>B9</f>
        <v>340</v>
      </c>
    </row>
    <row r="78" spans="1:4">
      <c r="B78" t="s">
        <v>59</v>
      </c>
      <c r="D78" s="11">
        <f>D76-D77</f>
        <v>2011</v>
      </c>
    </row>
    <row r="82" spans="1:11">
      <c r="A82" t="s">
        <v>60</v>
      </c>
    </row>
    <row r="83" spans="1:11">
      <c r="A83" t="s">
        <v>61</v>
      </c>
      <c r="C83">
        <f>'[1]Gasmtr purch FY08'!D35</f>
        <v>3167</v>
      </c>
    </row>
    <row r="84" spans="1:11">
      <c r="A84" t="s">
        <v>62</v>
      </c>
      <c r="C84">
        <f>'[1]Gasmtr purch FY08'!H35</f>
        <v>170</v>
      </c>
    </row>
    <row r="86" spans="1:11">
      <c r="A86" t="s">
        <v>63</v>
      </c>
      <c r="B86" t="s">
        <v>64</v>
      </c>
      <c r="E86">
        <f>('[2]FY Comparison'!$E$12+'[2]FY Comparison'!$K$12+'[2]FY Comparison'!$Q$12)/3</f>
        <v>954</v>
      </c>
    </row>
    <row r="87" spans="1:11">
      <c r="B87" t="s">
        <v>65</v>
      </c>
      <c r="E87">
        <f>ROUNDUP(('[2]FY Comparison'!$J$12+'[2]FY Comparison'!$P$12+'[2]FY Comparison'!$V$12)/3,-0.1)</f>
        <v>40837</v>
      </c>
    </row>
    <row r="88" spans="1:11">
      <c r="B88" t="s">
        <v>66</v>
      </c>
      <c r="E88">
        <f>ROUNDUP(E87/E86,-0.1)</f>
        <v>43</v>
      </c>
    </row>
    <row r="91" spans="1:11">
      <c r="A91" s="35" t="s">
        <v>67</v>
      </c>
      <c r="B91" s="36"/>
      <c r="C91" s="36"/>
      <c r="D91" s="36"/>
      <c r="E91" s="36"/>
      <c r="F91" s="36"/>
      <c r="G91" s="36"/>
      <c r="H91" s="36"/>
      <c r="I91" s="36"/>
      <c r="J91" s="36"/>
      <c r="K91" s="36"/>
    </row>
    <row r="92" spans="1:11" ht="38.25">
      <c r="B92" s="3" t="s">
        <v>1</v>
      </c>
      <c r="C92" s="3" t="s">
        <v>2</v>
      </c>
      <c r="D92" s="3" t="s">
        <v>3</v>
      </c>
      <c r="E92" s="4" t="s">
        <v>4</v>
      </c>
      <c r="F92" s="4" t="s">
        <v>5</v>
      </c>
    </row>
    <row r="93" spans="1:11">
      <c r="A93" t="s">
        <v>6</v>
      </c>
      <c r="B93" s="7">
        <v>94</v>
      </c>
      <c r="C93" s="7"/>
      <c r="D93" s="7"/>
      <c r="E93" s="7"/>
      <c r="F93" s="7">
        <f>SUM(F94:F95)</f>
        <v>20706</v>
      </c>
    </row>
    <row r="94" spans="1:11">
      <c r="A94" t="s">
        <v>68</v>
      </c>
      <c r="B94" s="7">
        <v>85</v>
      </c>
      <c r="C94" s="7">
        <f>B173</f>
        <v>120</v>
      </c>
      <c r="D94" s="7">
        <f>B94*C94</f>
        <v>10200</v>
      </c>
      <c r="E94" s="7">
        <v>2</v>
      </c>
      <c r="F94" s="7">
        <f>D94*E94</f>
        <v>20400</v>
      </c>
    </row>
    <row r="95" spans="1:11">
      <c r="A95" t="s">
        <v>8</v>
      </c>
      <c r="B95" s="7">
        <v>9</v>
      </c>
      <c r="C95" s="7">
        <f>C108</f>
        <v>34</v>
      </c>
      <c r="D95" s="7">
        <f>B95*C95</f>
        <v>306</v>
      </c>
      <c r="E95" s="7">
        <v>1</v>
      </c>
      <c r="F95" s="7">
        <f>D95*E95</f>
        <v>306</v>
      </c>
    </row>
    <row r="98" spans="1:6" s="5" customFormat="1" ht="38.25">
      <c r="A98" s="5" t="s">
        <v>9</v>
      </c>
      <c r="B98" s="3" t="s">
        <v>1</v>
      </c>
      <c r="C98" s="3" t="s">
        <v>2</v>
      </c>
      <c r="D98" s="3" t="s">
        <v>3</v>
      </c>
      <c r="E98" s="4" t="s">
        <v>4</v>
      </c>
      <c r="F98" s="4" t="s">
        <v>5</v>
      </c>
    </row>
    <row r="99" spans="1:6" ht="14.25">
      <c r="A99" s="10" t="s">
        <v>11</v>
      </c>
      <c r="B99">
        <v>140</v>
      </c>
      <c r="C99">
        <f>(H129+H130)/B99</f>
        <v>312</v>
      </c>
      <c r="D99">
        <f>(B99*C99)*2</f>
        <v>87360</v>
      </c>
      <c r="E99" s="7">
        <v>2</v>
      </c>
      <c r="F99" s="11">
        <f>D99*E99</f>
        <v>174720</v>
      </c>
    </row>
    <row r="100" spans="1:6" ht="14.25">
      <c r="A100" s="10" t="s">
        <v>12</v>
      </c>
      <c r="B100">
        <v>200</v>
      </c>
      <c r="C100">
        <f>(H131+H132)/B100</f>
        <v>312</v>
      </c>
      <c r="D100">
        <f>B100*C100</f>
        <v>62400</v>
      </c>
      <c r="E100" s="7">
        <v>2</v>
      </c>
      <c r="F100" s="11">
        <f>D100*E100</f>
        <v>124800</v>
      </c>
    </row>
    <row r="101" spans="1:6">
      <c r="A101" s="13" t="s">
        <v>69</v>
      </c>
      <c r="B101" s="5">
        <f>SUM(B99:B100)</f>
        <v>340</v>
      </c>
      <c r="D101" s="5">
        <f>SUM(D99:D100)</f>
        <v>149760</v>
      </c>
      <c r="E101" s="6"/>
      <c r="F101" s="14">
        <f>SUM(F99:F100)</f>
        <v>299520</v>
      </c>
    </row>
    <row r="102" spans="1:6">
      <c r="A102" s="13" t="s">
        <v>14</v>
      </c>
      <c r="F102" s="5">
        <f>ROUNDUP(F101/88000,-0.1)</f>
        <v>4</v>
      </c>
    </row>
    <row r="103" spans="1:6">
      <c r="A103" s="13"/>
      <c r="E103" s="5"/>
    </row>
    <row r="104" spans="1:6">
      <c r="A104" s="13"/>
      <c r="E104" s="5"/>
    </row>
    <row r="105" spans="1:6" ht="38.25">
      <c r="A105" s="5"/>
      <c r="B105" s="3" t="s">
        <v>1</v>
      </c>
      <c r="C105" s="3" t="s">
        <v>2</v>
      </c>
      <c r="D105" s="3" t="s">
        <v>3</v>
      </c>
      <c r="E105" s="4" t="s">
        <v>4</v>
      </c>
      <c r="F105" s="4" t="s">
        <v>5</v>
      </c>
    </row>
    <row r="106" spans="1:6" ht="14.25">
      <c r="A106" s="10" t="s">
        <v>70</v>
      </c>
      <c r="B106" s="7">
        <f>SUM(B107:B108)</f>
        <v>999</v>
      </c>
      <c r="C106" s="7"/>
      <c r="D106" s="7"/>
      <c r="E106" s="6"/>
      <c r="F106" s="7">
        <f>SUM(F107:F108)</f>
        <v>43854</v>
      </c>
    </row>
    <row r="107" spans="1:6" ht="14.25">
      <c r="A107" s="37" t="s">
        <v>71</v>
      </c>
      <c r="B107" s="7">
        <f>G171</f>
        <v>48</v>
      </c>
      <c r="C107" s="7">
        <f>B173</f>
        <v>120</v>
      </c>
      <c r="D107" s="7">
        <f>B107*C107</f>
        <v>5760</v>
      </c>
      <c r="E107" s="7">
        <v>2</v>
      </c>
      <c r="F107" s="7">
        <f>D107*E107</f>
        <v>11520</v>
      </c>
    </row>
    <row r="108" spans="1:6">
      <c r="A108" s="38" t="s">
        <v>8</v>
      </c>
      <c r="B108" s="7">
        <f>E153</f>
        <v>951</v>
      </c>
      <c r="C108" s="7">
        <f>B148</f>
        <v>34</v>
      </c>
      <c r="D108" s="7">
        <f>B108*C108</f>
        <v>32334</v>
      </c>
      <c r="E108" s="7">
        <v>1</v>
      </c>
      <c r="F108" s="7">
        <f>D108*E108</f>
        <v>32334</v>
      </c>
    </row>
    <row r="109" spans="1:6">
      <c r="A109" s="38"/>
      <c r="B109" s="39"/>
    </row>
    <row r="110" spans="1:6">
      <c r="A110" s="38"/>
      <c r="B110" s="39"/>
    </row>
    <row r="111" spans="1:6" ht="14.25">
      <c r="A111" s="15" t="s">
        <v>16</v>
      </c>
      <c r="B111">
        <f>C160</f>
        <v>38</v>
      </c>
      <c r="C111" s="17" t="s">
        <v>17</v>
      </c>
      <c r="D111" s="17" t="s">
        <v>17</v>
      </c>
      <c r="E111" s="17" t="s">
        <v>17</v>
      </c>
    </row>
    <row r="115" spans="1:11">
      <c r="A115" s="35" t="s">
        <v>67</v>
      </c>
      <c r="B115" s="36"/>
      <c r="C115" s="36"/>
      <c r="D115" s="36"/>
      <c r="E115" s="36"/>
      <c r="F115" s="36"/>
      <c r="G115" s="36"/>
      <c r="H115" s="36"/>
      <c r="I115" s="36"/>
      <c r="J115" s="36"/>
      <c r="K115" s="36"/>
    </row>
    <row r="116" spans="1:11">
      <c r="A116" s="5" t="s">
        <v>18</v>
      </c>
    </row>
    <row r="118" spans="1:11">
      <c r="A118" t="s">
        <v>72</v>
      </c>
    </row>
    <row r="119" spans="1:11">
      <c r="B119" t="s">
        <v>23</v>
      </c>
    </row>
    <row r="120" spans="1:11">
      <c r="B120" t="s">
        <v>73</v>
      </c>
    </row>
    <row r="121" spans="1:11">
      <c r="B121" t="s">
        <v>74</v>
      </c>
    </row>
    <row r="122" spans="1:11">
      <c r="B122" t="s">
        <v>75</v>
      </c>
    </row>
    <row r="123" spans="1:11">
      <c r="B123" t="s">
        <v>76</v>
      </c>
    </row>
    <row r="124" spans="1:11">
      <c r="B124" t="s">
        <v>77</v>
      </c>
    </row>
    <row r="126" spans="1:11">
      <c r="B126" t="s">
        <v>33</v>
      </c>
      <c r="D126" s="18">
        <v>1</v>
      </c>
      <c r="E126" t="s">
        <v>78</v>
      </c>
      <c r="F126">
        <v>120</v>
      </c>
      <c r="G126" s="17" t="s">
        <v>35</v>
      </c>
      <c r="H126">
        <v>360</v>
      </c>
    </row>
    <row r="127" spans="1:11" ht="13.5" thickBot="1">
      <c r="D127" s="18"/>
    </row>
    <row r="128" spans="1:11" ht="13.5" thickBot="1">
      <c r="B128" s="19" t="s">
        <v>37</v>
      </c>
      <c r="C128" s="20"/>
      <c r="D128" s="20"/>
      <c r="E128" s="20"/>
      <c r="F128" s="20" t="s">
        <v>1</v>
      </c>
      <c r="G128" s="20" t="s">
        <v>2</v>
      </c>
      <c r="H128" s="21" t="s">
        <v>3</v>
      </c>
    </row>
    <row r="129" spans="2:8">
      <c r="B129" s="22"/>
      <c r="C129" s="23"/>
      <c r="D129" s="23"/>
      <c r="E129" s="23" t="s">
        <v>79</v>
      </c>
      <c r="F129" s="24">
        <f>B99*0.2</f>
        <v>28</v>
      </c>
      <c r="G129" s="24">
        <f>F126</f>
        <v>120</v>
      </c>
      <c r="H129" s="25">
        <f>G129*F129</f>
        <v>3360</v>
      </c>
    </row>
    <row r="130" spans="2:8">
      <c r="B130" s="22"/>
      <c r="C130" s="23"/>
      <c r="D130" s="23"/>
      <c r="E130" s="23" t="s">
        <v>80</v>
      </c>
      <c r="F130" s="24">
        <f>B99*0.8</f>
        <v>112</v>
      </c>
      <c r="G130" s="24">
        <f>H126</f>
        <v>360</v>
      </c>
      <c r="H130" s="25">
        <f>F130*G130</f>
        <v>40320</v>
      </c>
    </row>
    <row r="131" spans="2:8">
      <c r="B131" s="22"/>
      <c r="C131" s="23"/>
      <c r="D131" s="23"/>
      <c r="E131" s="23" t="s">
        <v>81</v>
      </c>
      <c r="F131" s="24">
        <f>0.2*B100</f>
        <v>40</v>
      </c>
      <c r="G131" s="24">
        <f>F126</f>
        <v>120</v>
      </c>
      <c r="H131" s="25">
        <f>F131*G131</f>
        <v>4800</v>
      </c>
    </row>
    <row r="132" spans="2:8" ht="13.5" thickBot="1">
      <c r="B132" s="22"/>
      <c r="C132" s="23"/>
      <c r="D132" s="23"/>
      <c r="E132" s="23" t="s">
        <v>82</v>
      </c>
      <c r="F132" s="24">
        <f>0.8*B100</f>
        <v>160</v>
      </c>
      <c r="G132" s="24">
        <f>H126</f>
        <v>360</v>
      </c>
      <c r="H132" s="25">
        <f>F132*G132</f>
        <v>57600</v>
      </c>
    </row>
    <row r="133" spans="2:8" ht="13.5" thickBot="1">
      <c r="B133" s="27"/>
      <c r="C133" s="28"/>
      <c r="D133" s="28"/>
      <c r="E133" s="29" t="s">
        <v>42</v>
      </c>
      <c r="F133" s="30">
        <f>SUM(F129:F132)</f>
        <v>340</v>
      </c>
      <c r="G133" s="31"/>
      <c r="H133" s="32">
        <f>SUM(H129:H132)</f>
        <v>106080</v>
      </c>
    </row>
    <row r="134" spans="2:8">
      <c r="B134" s="26"/>
      <c r="C134" s="26"/>
      <c r="D134" s="26"/>
      <c r="E134" s="40"/>
      <c r="F134" s="33" t="s">
        <v>43</v>
      </c>
      <c r="G134" s="33"/>
      <c r="H134" s="33">
        <f>H133/F133</f>
        <v>312</v>
      </c>
    </row>
    <row r="135" spans="2:8">
      <c r="B135" s="26"/>
      <c r="C135" s="26"/>
      <c r="D135" s="26"/>
      <c r="E135" s="40"/>
      <c r="F135" s="41"/>
      <c r="G135" s="41"/>
      <c r="H135" s="42"/>
    </row>
    <row r="136" spans="2:8">
      <c r="B136" s="26"/>
      <c r="C136" s="26"/>
      <c r="D136" s="26"/>
      <c r="E136" s="40"/>
      <c r="F136" s="41"/>
      <c r="G136" s="41"/>
      <c r="H136" s="42"/>
    </row>
    <row r="137" spans="2:8">
      <c r="B137" s="26"/>
      <c r="C137" s="26"/>
      <c r="D137" s="26"/>
      <c r="E137" s="40"/>
      <c r="F137" s="41"/>
      <c r="G137" s="41"/>
      <c r="H137" s="42"/>
    </row>
    <row r="140" spans="2:8">
      <c r="B140" t="s">
        <v>44</v>
      </c>
    </row>
    <row r="145" spans="1:11">
      <c r="A145" t="s">
        <v>83</v>
      </c>
    </row>
    <row r="146" spans="1:11">
      <c r="A146" t="s">
        <v>50</v>
      </c>
    </row>
    <row r="148" spans="1:11">
      <c r="A148" s="3" t="s">
        <v>53</v>
      </c>
      <c r="B148" s="5">
        <f>E177</f>
        <v>34</v>
      </c>
      <c r="C148" t="s">
        <v>84</v>
      </c>
    </row>
    <row r="150" spans="1:11">
      <c r="A150" t="s">
        <v>85</v>
      </c>
    </row>
    <row r="151" spans="1:11">
      <c r="B151" t="s">
        <v>57</v>
      </c>
      <c r="E151" s="7">
        <f>'[1]water stats '!N69</f>
        <v>1339</v>
      </c>
    </row>
    <row r="152" spans="1:11">
      <c r="B152" t="s">
        <v>86</v>
      </c>
      <c r="E152" s="7">
        <f>B101+B107</f>
        <v>388</v>
      </c>
    </row>
    <row r="153" spans="1:11">
      <c r="B153" t="s">
        <v>59</v>
      </c>
      <c r="E153" s="11">
        <f>E151-E152</f>
        <v>951</v>
      </c>
    </row>
    <row r="156" spans="1:11">
      <c r="A156" s="35" t="s">
        <v>67</v>
      </c>
      <c r="B156" s="36"/>
      <c r="C156" s="36"/>
      <c r="D156" s="36"/>
      <c r="E156" s="36"/>
      <c r="F156" s="36"/>
      <c r="G156" s="36"/>
      <c r="H156" s="36"/>
      <c r="I156" s="36"/>
      <c r="J156" s="36"/>
      <c r="K156" s="36"/>
    </row>
    <row r="157" spans="1:11">
      <c r="A157" s="5" t="s">
        <v>87</v>
      </c>
    </row>
    <row r="158" spans="1:11">
      <c r="A158" t="s">
        <v>60</v>
      </c>
    </row>
    <row r="159" spans="1:11">
      <c r="A159" t="s">
        <v>88</v>
      </c>
      <c r="C159">
        <f>'[1]Watermtr Purch FY08'!D49</f>
        <v>158</v>
      </c>
    </row>
    <row r="160" spans="1:11">
      <c r="A160" t="s">
        <v>89</v>
      </c>
      <c r="C160">
        <f>'[1]Watermtr Purch FY08'!H49</f>
        <v>38</v>
      </c>
    </row>
    <row r="163" spans="1:10">
      <c r="A163" t="s">
        <v>90</v>
      </c>
    </row>
    <row r="164" spans="1:10" ht="51">
      <c r="A164" s="3" t="s">
        <v>91</v>
      </c>
      <c r="B164" s="3" t="s">
        <v>1</v>
      </c>
      <c r="C164" s="4" t="s">
        <v>92</v>
      </c>
      <c r="D164" s="4" t="s">
        <v>93</v>
      </c>
      <c r="E164" s="4" t="s">
        <v>94</v>
      </c>
      <c r="F164" s="4" t="s">
        <v>95</v>
      </c>
      <c r="G164" s="43" t="s">
        <v>96</v>
      </c>
      <c r="H164" s="43" t="s">
        <v>97</v>
      </c>
      <c r="I164" s="43" t="s">
        <v>98</v>
      </c>
      <c r="J164" s="43" t="s">
        <v>99</v>
      </c>
    </row>
    <row r="165" spans="1:10">
      <c r="A165" s="17" t="s">
        <v>100</v>
      </c>
      <c r="B165" s="7">
        <f>'[1]water stats '!L2</f>
        <v>392</v>
      </c>
      <c r="C165">
        <f>'[1]water stats '!K7</f>
        <v>289</v>
      </c>
      <c r="D165" s="11">
        <f t="shared" ref="D165:D170" si="0">B165-C165</f>
        <v>103</v>
      </c>
      <c r="E165" s="7"/>
      <c r="F165" s="7"/>
      <c r="G165" s="7"/>
      <c r="H165">
        <v>1</v>
      </c>
      <c r="I165" s="11">
        <f>B165/H165</f>
        <v>392</v>
      </c>
      <c r="J165" s="11">
        <f>I165*$B$173</f>
        <v>47040</v>
      </c>
    </row>
    <row r="166" spans="1:10">
      <c r="A166" s="17" t="s">
        <v>101</v>
      </c>
      <c r="B166" s="7">
        <f>'[1]water stats '!L9</f>
        <v>679</v>
      </c>
      <c r="C166">
        <f>'[1]water stats '!K13+'[1]water stats '!K14+'[1]water stats '!K15</f>
        <v>519</v>
      </c>
      <c r="D166" s="11">
        <f t="shared" si="0"/>
        <v>160</v>
      </c>
      <c r="E166" s="7"/>
      <c r="F166" s="7"/>
      <c r="G166" s="7"/>
      <c r="H166">
        <v>1</v>
      </c>
      <c r="I166" s="11">
        <f>B166/H166</f>
        <v>679</v>
      </c>
      <c r="J166" s="11">
        <f>I166*$B$173</f>
        <v>81480</v>
      </c>
    </row>
    <row r="167" spans="1:10">
      <c r="A167" s="17" t="s">
        <v>102</v>
      </c>
      <c r="B167" s="7">
        <f>'[1]water stats '!L16</f>
        <v>390</v>
      </c>
      <c r="C167">
        <f>'[1]water stats '!K23+'[1]water stats '!K24+'[1]water stats '!K25</f>
        <v>218</v>
      </c>
      <c r="D167" s="11">
        <f t="shared" si="0"/>
        <v>172</v>
      </c>
      <c r="E167" s="7"/>
      <c r="F167" s="7"/>
      <c r="G167" s="7"/>
      <c r="H167">
        <v>2</v>
      </c>
      <c r="I167" s="11">
        <f>B167/H167</f>
        <v>195</v>
      </c>
      <c r="J167" s="11">
        <f>I167*$B$173</f>
        <v>23400</v>
      </c>
    </row>
    <row r="168" spans="1:10">
      <c r="A168" s="17" t="s">
        <v>103</v>
      </c>
      <c r="B168" s="7">
        <f>'[1]water stats '!L26</f>
        <v>154</v>
      </c>
      <c r="C168">
        <f>'[1]water stats '!K29</f>
        <v>30</v>
      </c>
      <c r="D168" s="11">
        <f t="shared" si="0"/>
        <v>124</v>
      </c>
      <c r="E168" s="7"/>
      <c r="F168" s="7"/>
      <c r="G168" s="7"/>
      <c r="H168">
        <v>3</v>
      </c>
      <c r="I168" s="11">
        <f>B168/H168</f>
        <v>51.333333333333336</v>
      </c>
      <c r="J168" s="11">
        <f>I168*$B$173</f>
        <v>6160</v>
      </c>
    </row>
    <row r="169" spans="1:10">
      <c r="A169" s="17" t="s">
        <v>104</v>
      </c>
      <c r="B169" s="7">
        <f>'[1]water stats '!L30</f>
        <v>1024</v>
      </c>
      <c r="C169">
        <f>'[1]water stats '!K31</f>
        <v>42</v>
      </c>
      <c r="D169" s="11">
        <f t="shared" si="0"/>
        <v>982</v>
      </c>
      <c r="E169" s="7"/>
      <c r="F169" s="7"/>
      <c r="G169" s="7"/>
      <c r="H169">
        <v>4</v>
      </c>
      <c r="I169" s="11">
        <f>B169/H169</f>
        <v>256</v>
      </c>
      <c r="J169" s="11">
        <f>I169*$B$173</f>
        <v>30720</v>
      </c>
    </row>
    <row r="170" spans="1:10">
      <c r="A170" s="17" t="s">
        <v>105</v>
      </c>
      <c r="B170" s="7">
        <f>'[1]water stats '!L34</f>
        <v>1151</v>
      </c>
      <c r="C170">
        <v>0</v>
      </c>
      <c r="D170" s="11">
        <f t="shared" si="0"/>
        <v>1151</v>
      </c>
      <c r="E170" s="7"/>
      <c r="F170" s="7"/>
      <c r="G170" s="7"/>
      <c r="I170" s="11"/>
      <c r="J170" s="11"/>
    </row>
    <row r="171" spans="1:10">
      <c r="A171" s="44" t="s">
        <v>106</v>
      </c>
      <c r="B171" s="6">
        <f>SUM(B165:B170)</f>
        <v>3790</v>
      </c>
      <c r="C171" s="6">
        <f>SUM(C165:C170)</f>
        <v>1098</v>
      </c>
      <c r="D171" s="6">
        <f>SUM(D165:D170)</f>
        <v>2692</v>
      </c>
      <c r="E171" s="6">
        <f>B99+B100</f>
        <v>340</v>
      </c>
      <c r="F171" s="6">
        <f>D171-E171</f>
        <v>2352</v>
      </c>
      <c r="G171" s="6">
        <f>ROUNDUP(F171*0.02,-0.1)</f>
        <v>48</v>
      </c>
      <c r="I171" s="11">
        <f>SUM(I165:I169)</f>
        <v>1573.3333333333333</v>
      </c>
      <c r="J171" s="11">
        <f>SUM(J165:J169)</f>
        <v>188800</v>
      </c>
    </row>
    <row r="173" spans="1:10">
      <c r="A173" s="3" t="s">
        <v>53</v>
      </c>
      <c r="B173" s="5">
        <v>120</v>
      </c>
      <c r="C173" t="s">
        <v>107</v>
      </c>
    </row>
    <row r="175" spans="1:10">
      <c r="A175" t="s">
        <v>108</v>
      </c>
      <c r="B175" t="s">
        <v>64</v>
      </c>
      <c r="E175">
        <f>ROUNDUP(('[2]FY Comparison'!$E$13+'[2]FY Comparison'!$K$13+'[2]FY Comparison'!$Q$13)/3,-0.1)</f>
        <v>1257</v>
      </c>
    </row>
    <row r="176" spans="1:10">
      <c r="B176" t="s">
        <v>65</v>
      </c>
      <c r="E176">
        <f>ROUNDUP(('[2]FY Comparison'!$J$13+'[2]FY Comparison'!$P$13+'[2]FY Comparison'!$V$13)/3,-0.1)</f>
        <v>41553</v>
      </c>
    </row>
    <row r="177" spans="1:11">
      <c r="B177" t="s">
        <v>66</v>
      </c>
      <c r="E177">
        <f>ROUNDUP(E176/E175,-0.1)</f>
        <v>34</v>
      </c>
    </row>
    <row r="178" spans="1:11">
      <c r="F178" s="45"/>
      <c r="G178" s="45"/>
      <c r="H178" s="45"/>
      <c r="I178" s="45"/>
      <c r="J178" s="45"/>
      <c r="K178" s="45"/>
    </row>
    <row r="181" spans="1:11">
      <c r="A181" s="46" t="s">
        <v>109</v>
      </c>
      <c r="B181" s="47" t="s">
        <v>110</v>
      </c>
      <c r="C181" s="47" t="s">
        <v>111</v>
      </c>
      <c r="D181" s="47" t="s">
        <v>112</v>
      </c>
      <c r="E181" s="47" t="s">
        <v>113</v>
      </c>
      <c r="F181" s="47" t="s">
        <v>114</v>
      </c>
      <c r="G181" s="48"/>
      <c r="H181" s="48"/>
      <c r="I181" s="48"/>
      <c r="J181" s="48"/>
      <c r="K181" s="48"/>
    </row>
    <row r="183" spans="1:11">
      <c r="A183" s="5" t="s">
        <v>115</v>
      </c>
    </row>
    <row r="184" spans="1:11">
      <c r="A184" t="s">
        <v>116</v>
      </c>
      <c r="B184" s="7">
        <f>$B$5/3</f>
        <v>688.66666666666663</v>
      </c>
      <c r="C184" s="7">
        <f>$B$5/3</f>
        <v>688.66666666666663</v>
      </c>
      <c r="D184" s="7">
        <f>$B$5/3</f>
        <v>688.66666666666663</v>
      </c>
    </row>
    <row r="185" spans="1:11">
      <c r="A185" t="s">
        <v>117</v>
      </c>
      <c r="B185" s="7">
        <f>$B$18</f>
        <v>2011</v>
      </c>
      <c r="C185" s="34">
        <f t="shared" ref="C185:F186" si="1">B185*1.02</f>
        <v>2051.2200000000003</v>
      </c>
      <c r="D185" s="34">
        <f t="shared" si="1"/>
        <v>2092.2444000000005</v>
      </c>
      <c r="E185" s="34">
        <f t="shared" si="1"/>
        <v>2134.0892880000006</v>
      </c>
      <c r="F185" s="34">
        <f t="shared" si="1"/>
        <v>2176.7710737600005</v>
      </c>
    </row>
    <row r="186" spans="1:11">
      <c r="A186" t="s">
        <v>118</v>
      </c>
      <c r="B186" s="7">
        <f>B20</f>
        <v>170</v>
      </c>
      <c r="C186" s="7">
        <f t="shared" si="1"/>
        <v>173.4</v>
      </c>
      <c r="D186" s="7">
        <f t="shared" si="1"/>
        <v>176.86799999999999</v>
      </c>
      <c r="E186" s="7">
        <f t="shared" si="1"/>
        <v>180.40536</v>
      </c>
      <c r="F186" s="7">
        <f t="shared" si="1"/>
        <v>184.01346720000001</v>
      </c>
    </row>
    <row r="187" spans="1:11">
      <c r="B187" s="7"/>
      <c r="C187" s="7"/>
    </row>
    <row r="188" spans="1:11">
      <c r="A188" s="5" t="s">
        <v>119</v>
      </c>
      <c r="B188" s="7"/>
      <c r="C188" s="7"/>
    </row>
    <row r="189" spans="1:11">
      <c r="A189" t="s">
        <v>116</v>
      </c>
      <c r="B189" s="7">
        <f>B93</f>
        <v>94</v>
      </c>
      <c r="C189" s="49">
        <v>0</v>
      </c>
      <c r="D189" s="49">
        <v>0</v>
      </c>
      <c r="E189" s="49">
        <v>0</v>
      </c>
      <c r="F189" s="49">
        <v>0</v>
      </c>
    </row>
    <row r="190" spans="1:11" s="5" customFormat="1">
      <c r="A190" t="s">
        <v>117</v>
      </c>
      <c r="B190" s="7">
        <f>B108</f>
        <v>951</v>
      </c>
      <c r="C190" s="7">
        <f t="shared" ref="C190:F191" si="2">B190*1.005</f>
        <v>955.75499999999988</v>
      </c>
      <c r="D190" s="7">
        <f t="shared" si="2"/>
        <v>960.53377499999976</v>
      </c>
      <c r="E190" s="7">
        <f t="shared" si="2"/>
        <v>965.33644387499965</v>
      </c>
      <c r="F190" s="7">
        <f t="shared" si="2"/>
        <v>970.16312609437455</v>
      </c>
    </row>
    <row r="191" spans="1:11">
      <c r="A191" t="s">
        <v>118</v>
      </c>
      <c r="B191" s="7">
        <f>B111</f>
        <v>38</v>
      </c>
      <c r="C191" s="7">
        <f t="shared" si="2"/>
        <v>38.19</v>
      </c>
      <c r="D191" s="7">
        <f t="shared" si="2"/>
        <v>38.380949999999991</v>
      </c>
      <c r="E191" s="7">
        <f t="shared" si="2"/>
        <v>38.572854749999991</v>
      </c>
      <c r="F191" s="7">
        <f t="shared" si="2"/>
        <v>38.765719023749988</v>
      </c>
    </row>
    <row r="192" spans="1:11">
      <c r="B192" s="7"/>
      <c r="C192" s="7"/>
    </row>
    <row r="193" spans="1:6" ht="14.25">
      <c r="A193" s="15" t="s">
        <v>120</v>
      </c>
      <c r="B193" s="6">
        <f>SUM(B184:B192)</f>
        <v>3952.6666666666665</v>
      </c>
      <c r="C193" s="6">
        <f>SUM(C184:C192)</f>
        <v>3907.231666666667</v>
      </c>
      <c r="D193" s="6">
        <f>SUM(D184:D192)</f>
        <v>3956.693791666667</v>
      </c>
      <c r="E193" s="6">
        <f>SUM(E184:E192)</f>
        <v>3318.4039466250001</v>
      </c>
      <c r="F193" s="6">
        <f>SUM(F184:F192)</f>
        <v>3369.713386078125</v>
      </c>
    </row>
    <row r="194" spans="1:6">
      <c r="A194" t="s">
        <v>115</v>
      </c>
      <c r="B194" s="11">
        <f>SUM(B184:B186)</f>
        <v>2869.6666666666665</v>
      </c>
      <c r="C194" s="11">
        <f>SUM(C184:C186)</f>
        <v>2913.2866666666669</v>
      </c>
      <c r="D194" s="11">
        <f>SUM(D184:D186)</f>
        <v>2957.7790666666669</v>
      </c>
      <c r="E194" s="11">
        <f>SUM(E184:E186)</f>
        <v>2314.4946480000008</v>
      </c>
      <c r="F194" s="11">
        <f>SUM(F184:F186)</f>
        <v>2360.7845409600004</v>
      </c>
    </row>
    <row r="195" spans="1:6">
      <c r="A195" t="s">
        <v>119</v>
      </c>
      <c r="B195" s="11">
        <f>SUM(B189:B191)</f>
        <v>1083</v>
      </c>
      <c r="C195" s="11">
        <f>SUM(C189:C191)</f>
        <v>993.94499999999994</v>
      </c>
      <c r="D195" s="11">
        <f>SUM(D189:D191)</f>
        <v>998.91472499999975</v>
      </c>
      <c r="E195" s="11">
        <f>SUM(E189:E191)</f>
        <v>1003.9092986249997</v>
      </c>
      <c r="F195" s="11">
        <f>SUM(F189:F191)</f>
        <v>1008.9288451181245</v>
      </c>
    </row>
    <row r="196" spans="1:6">
      <c r="A196" s="5" t="s">
        <v>18</v>
      </c>
    </row>
    <row r="198" spans="1:6">
      <c r="A198" t="s">
        <v>121</v>
      </c>
      <c r="B198" s="7">
        <f>2*88000</f>
        <v>176000</v>
      </c>
      <c r="C198" t="s">
        <v>122</v>
      </c>
    </row>
  </sheetData>
  <printOptions horizontalCentered="1" gridLines="1"/>
  <pageMargins left="0.25" right="0.25" top="0.5" bottom="0.5" header="0.5" footer="0.5"/>
  <pageSetup scale="73" fitToHeight="12" orientation="portrait" r:id="rId1"/>
  <headerFooter alignWithMargins="0">
    <oddHeader xml:space="preserve">&amp;C&amp;A
&amp;F
</oddHeader>
    <oddFooter>&amp;L&amp;Z&amp;F</oddFooter>
  </headerFooter>
  <rowBreaks count="4" manualBreakCount="4">
    <brk id="61" max="16383" man="1"/>
    <brk id="90" max="16383" man="1"/>
    <brk id="155" max="16383" man="1"/>
    <brk id="18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J46"/>
  <sheetViews>
    <sheetView workbookViewId="0">
      <selection sqref="A1:G1"/>
    </sheetView>
  </sheetViews>
  <sheetFormatPr defaultRowHeight="12.75"/>
  <cols>
    <col min="1" max="1" width="29.28515625" bestFit="1" customWidth="1"/>
    <col min="2" max="2" width="9.140625" style="17"/>
    <col min="3" max="3" width="6.140625" bestFit="1" customWidth="1"/>
    <col min="4" max="4" width="8.28515625" hidden="1" customWidth="1"/>
    <col min="5" max="5" width="8.140625" hidden="1" customWidth="1"/>
    <col min="7" max="7" width="15.42578125" customWidth="1"/>
    <col min="8" max="8" width="14" bestFit="1" customWidth="1"/>
    <col min="10" max="10" width="9.140625" style="23"/>
    <col min="257" max="257" width="29.28515625" bestFit="1" customWidth="1"/>
    <col min="259" max="259" width="6.140625" bestFit="1" customWidth="1"/>
    <col min="260" max="261" width="0" hidden="1" customWidth="1"/>
    <col min="263" max="263" width="12.5703125" bestFit="1" customWidth="1"/>
    <col min="264" max="264" width="14" bestFit="1" customWidth="1"/>
    <col min="513" max="513" width="29.28515625" bestFit="1" customWidth="1"/>
    <col min="515" max="515" width="6.140625" bestFit="1" customWidth="1"/>
    <col min="516" max="517" width="0" hidden="1" customWidth="1"/>
    <col min="519" max="519" width="12.5703125" bestFit="1" customWidth="1"/>
    <col min="520" max="520" width="14" bestFit="1" customWidth="1"/>
    <col min="769" max="769" width="29.28515625" bestFit="1" customWidth="1"/>
    <col min="771" max="771" width="6.140625" bestFit="1" customWidth="1"/>
    <col min="772" max="773" width="0" hidden="1" customWidth="1"/>
    <col min="775" max="775" width="12.5703125" bestFit="1" customWidth="1"/>
    <col min="776" max="776" width="14" bestFit="1" customWidth="1"/>
    <col min="1025" max="1025" width="29.28515625" bestFit="1" customWidth="1"/>
    <col min="1027" max="1027" width="6.140625" bestFit="1" customWidth="1"/>
    <col min="1028" max="1029" width="0" hidden="1" customWidth="1"/>
    <col min="1031" max="1031" width="12.5703125" bestFit="1" customWidth="1"/>
    <col min="1032" max="1032" width="14" bestFit="1" customWidth="1"/>
    <col min="1281" max="1281" width="29.28515625" bestFit="1" customWidth="1"/>
    <col min="1283" max="1283" width="6.140625" bestFit="1" customWidth="1"/>
    <col min="1284" max="1285" width="0" hidden="1" customWidth="1"/>
    <col min="1287" max="1287" width="12.5703125" bestFit="1" customWidth="1"/>
    <col min="1288" max="1288" width="14" bestFit="1" customWidth="1"/>
    <col min="1537" max="1537" width="29.28515625" bestFit="1" customWidth="1"/>
    <col min="1539" max="1539" width="6.140625" bestFit="1" customWidth="1"/>
    <col min="1540" max="1541" width="0" hidden="1" customWidth="1"/>
    <col min="1543" max="1543" width="12.5703125" bestFit="1" customWidth="1"/>
    <col min="1544" max="1544" width="14" bestFit="1" customWidth="1"/>
    <col min="1793" max="1793" width="29.28515625" bestFit="1" customWidth="1"/>
    <col min="1795" max="1795" width="6.140625" bestFit="1" customWidth="1"/>
    <col min="1796" max="1797" width="0" hidden="1" customWidth="1"/>
    <col min="1799" max="1799" width="12.5703125" bestFit="1" customWidth="1"/>
    <col min="1800" max="1800" width="14" bestFit="1" customWidth="1"/>
    <col min="2049" max="2049" width="29.28515625" bestFit="1" customWidth="1"/>
    <col min="2051" max="2051" width="6.140625" bestFit="1" customWidth="1"/>
    <col min="2052" max="2053" width="0" hidden="1" customWidth="1"/>
    <col min="2055" max="2055" width="12.5703125" bestFit="1" customWidth="1"/>
    <col min="2056" max="2056" width="14" bestFit="1" customWidth="1"/>
    <col min="2305" max="2305" width="29.28515625" bestFit="1" customWidth="1"/>
    <col min="2307" max="2307" width="6.140625" bestFit="1" customWidth="1"/>
    <col min="2308" max="2309" width="0" hidden="1" customWidth="1"/>
    <col min="2311" max="2311" width="12.5703125" bestFit="1" customWidth="1"/>
    <col min="2312" max="2312" width="14" bestFit="1" customWidth="1"/>
    <col min="2561" max="2561" width="29.28515625" bestFit="1" customWidth="1"/>
    <col min="2563" max="2563" width="6.140625" bestFit="1" customWidth="1"/>
    <col min="2564" max="2565" width="0" hidden="1" customWidth="1"/>
    <col min="2567" max="2567" width="12.5703125" bestFit="1" customWidth="1"/>
    <col min="2568" max="2568" width="14" bestFit="1" customWidth="1"/>
    <col min="2817" max="2817" width="29.28515625" bestFit="1" customWidth="1"/>
    <col min="2819" max="2819" width="6.140625" bestFit="1" customWidth="1"/>
    <col min="2820" max="2821" width="0" hidden="1" customWidth="1"/>
    <col min="2823" max="2823" width="12.5703125" bestFit="1" customWidth="1"/>
    <col min="2824" max="2824" width="14" bestFit="1" customWidth="1"/>
    <col min="3073" max="3073" width="29.28515625" bestFit="1" customWidth="1"/>
    <col min="3075" max="3075" width="6.140625" bestFit="1" customWidth="1"/>
    <col min="3076" max="3077" width="0" hidden="1" customWidth="1"/>
    <col min="3079" max="3079" width="12.5703125" bestFit="1" customWidth="1"/>
    <col min="3080" max="3080" width="14" bestFit="1" customWidth="1"/>
    <col min="3329" max="3329" width="29.28515625" bestFit="1" customWidth="1"/>
    <col min="3331" max="3331" width="6.140625" bestFit="1" customWidth="1"/>
    <col min="3332" max="3333" width="0" hidden="1" customWidth="1"/>
    <col min="3335" max="3335" width="12.5703125" bestFit="1" customWidth="1"/>
    <col min="3336" max="3336" width="14" bestFit="1" customWidth="1"/>
    <col min="3585" max="3585" width="29.28515625" bestFit="1" customWidth="1"/>
    <col min="3587" max="3587" width="6.140625" bestFit="1" customWidth="1"/>
    <col min="3588" max="3589" width="0" hidden="1" customWidth="1"/>
    <col min="3591" max="3591" width="12.5703125" bestFit="1" customWidth="1"/>
    <col min="3592" max="3592" width="14" bestFit="1" customWidth="1"/>
    <col min="3841" max="3841" width="29.28515625" bestFit="1" customWidth="1"/>
    <col min="3843" max="3843" width="6.140625" bestFit="1" customWidth="1"/>
    <col min="3844" max="3845" width="0" hidden="1" customWidth="1"/>
    <col min="3847" max="3847" width="12.5703125" bestFit="1" customWidth="1"/>
    <col min="3848" max="3848" width="14" bestFit="1" customWidth="1"/>
    <col min="4097" max="4097" width="29.28515625" bestFit="1" customWidth="1"/>
    <col min="4099" max="4099" width="6.140625" bestFit="1" customWidth="1"/>
    <col min="4100" max="4101" width="0" hidden="1" customWidth="1"/>
    <col min="4103" max="4103" width="12.5703125" bestFit="1" customWidth="1"/>
    <col min="4104" max="4104" width="14" bestFit="1" customWidth="1"/>
    <col min="4353" max="4353" width="29.28515625" bestFit="1" customWidth="1"/>
    <col min="4355" max="4355" width="6.140625" bestFit="1" customWidth="1"/>
    <col min="4356" max="4357" width="0" hidden="1" customWidth="1"/>
    <col min="4359" max="4359" width="12.5703125" bestFit="1" customWidth="1"/>
    <col min="4360" max="4360" width="14" bestFit="1" customWidth="1"/>
    <col min="4609" max="4609" width="29.28515625" bestFit="1" customWidth="1"/>
    <col min="4611" max="4611" width="6.140625" bestFit="1" customWidth="1"/>
    <col min="4612" max="4613" width="0" hidden="1" customWidth="1"/>
    <col min="4615" max="4615" width="12.5703125" bestFit="1" customWidth="1"/>
    <col min="4616" max="4616" width="14" bestFit="1" customWidth="1"/>
    <col min="4865" max="4865" width="29.28515625" bestFit="1" customWidth="1"/>
    <col min="4867" max="4867" width="6.140625" bestFit="1" customWidth="1"/>
    <col min="4868" max="4869" width="0" hidden="1" customWidth="1"/>
    <col min="4871" max="4871" width="12.5703125" bestFit="1" customWidth="1"/>
    <col min="4872" max="4872" width="14" bestFit="1" customWidth="1"/>
    <col min="5121" max="5121" width="29.28515625" bestFit="1" customWidth="1"/>
    <col min="5123" max="5123" width="6.140625" bestFit="1" customWidth="1"/>
    <col min="5124" max="5125" width="0" hidden="1" customWidth="1"/>
    <col min="5127" max="5127" width="12.5703125" bestFit="1" customWidth="1"/>
    <col min="5128" max="5128" width="14" bestFit="1" customWidth="1"/>
    <col min="5377" max="5377" width="29.28515625" bestFit="1" customWidth="1"/>
    <col min="5379" max="5379" width="6.140625" bestFit="1" customWidth="1"/>
    <col min="5380" max="5381" width="0" hidden="1" customWidth="1"/>
    <col min="5383" max="5383" width="12.5703125" bestFit="1" customWidth="1"/>
    <col min="5384" max="5384" width="14" bestFit="1" customWidth="1"/>
    <col min="5633" max="5633" width="29.28515625" bestFit="1" customWidth="1"/>
    <col min="5635" max="5635" width="6.140625" bestFit="1" customWidth="1"/>
    <col min="5636" max="5637" width="0" hidden="1" customWidth="1"/>
    <col min="5639" max="5639" width="12.5703125" bestFit="1" customWidth="1"/>
    <col min="5640" max="5640" width="14" bestFit="1" customWidth="1"/>
    <col min="5889" max="5889" width="29.28515625" bestFit="1" customWidth="1"/>
    <col min="5891" max="5891" width="6.140625" bestFit="1" customWidth="1"/>
    <col min="5892" max="5893" width="0" hidden="1" customWidth="1"/>
    <col min="5895" max="5895" width="12.5703125" bestFit="1" customWidth="1"/>
    <col min="5896" max="5896" width="14" bestFit="1" customWidth="1"/>
    <col min="6145" max="6145" width="29.28515625" bestFit="1" customWidth="1"/>
    <col min="6147" max="6147" width="6.140625" bestFit="1" customWidth="1"/>
    <col min="6148" max="6149" width="0" hidden="1" customWidth="1"/>
    <col min="6151" max="6151" width="12.5703125" bestFit="1" customWidth="1"/>
    <col min="6152" max="6152" width="14" bestFit="1" customWidth="1"/>
    <col min="6401" max="6401" width="29.28515625" bestFit="1" customWidth="1"/>
    <col min="6403" max="6403" width="6.140625" bestFit="1" customWidth="1"/>
    <col min="6404" max="6405" width="0" hidden="1" customWidth="1"/>
    <col min="6407" max="6407" width="12.5703125" bestFit="1" customWidth="1"/>
    <col min="6408" max="6408" width="14" bestFit="1" customWidth="1"/>
    <col min="6657" max="6657" width="29.28515625" bestFit="1" customWidth="1"/>
    <col min="6659" max="6659" width="6.140625" bestFit="1" customWidth="1"/>
    <col min="6660" max="6661" width="0" hidden="1" customWidth="1"/>
    <col min="6663" max="6663" width="12.5703125" bestFit="1" customWidth="1"/>
    <col min="6664" max="6664" width="14" bestFit="1" customWidth="1"/>
    <col min="6913" max="6913" width="29.28515625" bestFit="1" customWidth="1"/>
    <col min="6915" max="6915" width="6.140625" bestFit="1" customWidth="1"/>
    <col min="6916" max="6917" width="0" hidden="1" customWidth="1"/>
    <col min="6919" max="6919" width="12.5703125" bestFit="1" customWidth="1"/>
    <col min="6920" max="6920" width="14" bestFit="1" customWidth="1"/>
    <col min="7169" max="7169" width="29.28515625" bestFit="1" customWidth="1"/>
    <col min="7171" max="7171" width="6.140625" bestFit="1" customWidth="1"/>
    <col min="7172" max="7173" width="0" hidden="1" customWidth="1"/>
    <col min="7175" max="7175" width="12.5703125" bestFit="1" customWidth="1"/>
    <col min="7176" max="7176" width="14" bestFit="1" customWidth="1"/>
    <col min="7425" max="7425" width="29.28515625" bestFit="1" customWidth="1"/>
    <col min="7427" max="7427" width="6.140625" bestFit="1" customWidth="1"/>
    <col min="7428" max="7429" width="0" hidden="1" customWidth="1"/>
    <col min="7431" max="7431" width="12.5703125" bestFit="1" customWidth="1"/>
    <col min="7432" max="7432" width="14" bestFit="1" customWidth="1"/>
    <col min="7681" max="7681" width="29.28515625" bestFit="1" customWidth="1"/>
    <col min="7683" max="7683" width="6.140625" bestFit="1" customWidth="1"/>
    <col min="7684" max="7685" width="0" hidden="1" customWidth="1"/>
    <col min="7687" max="7687" width="12.5703125" bestFit="1" customWidth="1"/>
    <col min="7688" max="7688" width="14" bestFit="1" customWidth="1"/>
    <col min="7937" max="7937" width="29.28515625" bestFit="1" customWidth="1"/>
    <col min="7939" max="7939" width="6.140625" bestFit="1" customWidth="1"/>
    <col min="7940" max="7941" width="0" hidden="1" customWidth="1"/>
    <col min="7943" max="7943" width="12.5703125" bestFit="1" customWidth="1"/>
    <col min="7944" max="7944" width="14" bestFit="1" customWidth="1"/>
    <col min="8193" max="8193" width="29.28515625" bestFit="1" customWidth="1"/>
    <col min="8195" max="8195" width="6.140625" bestFit="1" customWidth="1"/>
    <col min="8196" max="8197" width="0" hidden="1" customWidth="1"/>
    <col min="8199" max="8199" width="12.5703125" bestFit="1" customWidth="1"/>
    <col min="8200" max="8200" width="14" bestFit="1" customWidth="1"/>
    <col min="8449" max="8449" width="29.28515625" bestFit="1" customWidth="1"/>
    <col min="8451" max="8451" width="6.140625" bestFit="1" customWidth="1"/>
    <col min="8452" max="8453" width="0" hidden="1" customWidth="1"/>
    <col min="8455" max="8455" width="12.5703125" bestFit="1" customWidth="1"/>
    <col min="8456" max="8456" width="14" bestFit="1" customWidth="1"/>
    <col min="8705" max="8705" width="29.28515625" bestFit="1" customWidth="1"/>
    <col min="8707" max="8707" width="6.140625" bestFit="1" customWidth="1"/>
    <col min="8708" max="8709" width="0" hidden="1" customWidth="1"/>
    <col min="8711" max="8711" width="12.5703125" bestFit="1" customWidth="1"/>
    <col min="8712" max="8712" width="14" bestFit="1" customWidth="1"/>
    <col min="8961" max="8961" width="29.28515625" bestFit="1" customWidth="1"/>
    <col min="8963" max="8963" width="6.140625" bestFit="1" customWidth="1"/>
    <col min="8964" max="8965" width="0" hidden="1" customWidth="1"/>
    <col min="8967" max="8967" width="12.5703125" bestFit="1" customWidth="1"/>
    <col min="8968" max="8968" width="14" bestFit="1" customWidth="1"/>
    <col min="9217" max="9217" width="29.28515625" bestFit="1" customWidth="1"/>
    <col min="9219" max="9219" width="6.140625" bestFit="1" customWidth="1"/>
    <col min="9220" max="9221" width="0" hidden="1" customWidth="1"/>
    <col min="9223" max="9223" width="12.5703125" bestFit="1" customWidth="1"/>
    <col min="9224" max="9224" width="14" bestFit="1" customWidth="1"/>
    <col min="9473" max="9473" width="29.28515625" bestFit="1" customWidth="1"/>
    <col min="9475" max="9475" width="6.140625" bestFit="1" customWidth="1"/>
    <col min="9476" max="9477" width="0" hidden="1" customWidth="1"/>
    <col min="9479" max="9479" width="12.5703125" bestFit="1" customWidth="1"/>
    <col min="9480" max="9480" width="14" bestFit="1" customWidth="1"/>
    <col min="9729" max="9729" width="29.28515625" bestFit="1" customWidth="1"/>
    <col min="9731" max="9731" width="6.140625" bestFit="1" customWidth="1"/>
    <col min="9732" max="9733" width="0" hidden="1" customWidth="1"/>
    <col min="9735" max="9735" width="12.5703125" bestFit="1" customWidth="1"/>
    <col min="9736" max="9736" width="14" bestFit="1" customWidth="1"/>
    <col min="9985" max="9985" width="29.28515625" bestFit="1" customWidth="1"/>
    <col min="9987" max="9987" width="6.140625" bestFit="1" customWidth="1"/>
    <col min="9988" max="9989" width="0" hidden="1" customWidth="1"/>
    <col min="9991" max="9991" width="12.5703125" bestFit="1" customWidth="1"/>
    <col min="9992" max="9992" width="14" bestFit="1" customWidth="1"/>
    <col min="10241" max="10241" width="29.28515625" bestFit="1" customWidth="1"/>
    <col min="10243" max="10243" width="6.140625" bestFit="1" customWidth="1"/>
    <col min="10244" max="10245" width="0" hidden="1" customWidth="1"/>
    <col min="10247" max="10247" width="12.5703125" bestFit="1" customWidth="1"/>
    <col min="10248" max="10248" width="14" bestFit="1" customWidth="1"/>
    <col min="10497" max="10497" width="29.28515625" bestFit="1" customWidth="1"/>
    <col min="10499" max="10499" width="6.140625" bestFit="1" customWidth="1"/>
    <col min="10500" max="10501" width="0" hidden="1" customWidth="1"/>
    <col min="10503" max="10503" width="12.5703125" bestFit="1" customWidth="1"/>
    <col min="10504" max="10504" width="14" bestFit="1" customWidth="1"/>
    <col min="10753" max="10753" width="29.28515625" bestFit="1" customWidth="1"/>
    <col min="10755" max="10755" width="6.140625" bestFit="1" customWidth="1"/>
    <col min="10756" max="10757" width="0" hidden="1" customWidth="1"/>
    <col min="10759" max="10759" width="12.5703125" bestFit="1" customWidth="1"/>
    <col min="10760" max="10760" width="14" bestFit="1" customWidth="1"/>
    <col min="11009" max="11009" width="29.28515625" bestFit="1" customWidth="1"/>
    <col min="11011" max="11011" width="6.140625" bestFit="1" customWidth="1"/>
    <col min="11012" max="11013" width="0" hidden="1" customWidth="1"/>
    <col min="11015" max="11015" width="12.5703125" bestFit="1" customWidth="1"/>
    <col min="11016" max="11016" width="14" bestFit="1" customWidth="1"/>
    <col min="11265" max="11265" width="29.28515625" bestFit="1" customWidth="1"/>
    <col min="11267" max="11267" width="6.140625" bestFit="1" customWidth="1"/>
    <col min="11268" max="11269" width="0" hidden="1" customWidth="1"/>
    <col min="11271" max="11271" width="12.5703125" bestFit="1" customWidth="1"/>
    <col min="11272" max="11272" width="14" bestFit="1" customWidth="1"/>
    <col min="11521" max="11521" width="29.28515625" bestFit="1" customWidth="1"/>
    <col min="11523" max="11523" width="6.140625" bestFit="1" customWidth="1"/>
    <col min="11524" max="11525" width="0" hidden="1" customWidth="1"/>
    <col min="11527" max="11527" width="12.5703125" bestFit="1" customWidth="1"/>
    <col min="11528" max="11528" width="14" bestFit="1" customWidth="1"/>
    <col min="11777" max="11777" width="29.28515625" bestFit="1" customWidth="1"/>
    <col min="11779" max="11779" width="6.140625" bestFit="1" customWidth="1"/>
    <col min="11780" max="11781" width="0" hidden="1" customWidth="1"/>
    <col min="11783" max="11783" width="12.5703125" bestFit="1" customWidth="1"/>
    <col min="11784" max="11784" width="14" bestFit="1" customWidth="1"/>
    <col min="12033" max="12033" width="29.28515625" bestFit="1" customWidth="1"/>
    <col min="12035" max="12035" width="6.140625" bestFit="1" customWidth="1"/>
    <col min="12036" max="12037" width="0" hidden="1" customWidth="1"/>
    <col min="12039" max="12039" width="12.5703125" bestFit="1" customWidth="1"/>
    <col min="12040" max="12040" width="14" bestFit="1" customWidth="1"/>
    <col min="12289" max="12289" width="29.28515625" bestFit="1" customWidth="1"/>
    <col min="12291" max="12291" width="6.140625" bestFit="1" customWidth="1"/>
    <col min="12292" max="12293" width="0" hidden="1" customWidth="1"/>
    <col min="12295" max="12295" width="12.5703125" bestFit="1" customWidth="1"/>
    <col min="12296" max="12296" width="14" bestFit="1" customWidth="1"/>
    <col min="12545" max="12545" width="29.28515625" bestFit="1" customWidth="1"/>
    <col min="12547" max="12547" width="6.140625" bestFit="1" customWidth="1"/>
    <col min="12548" max="12549" width="0" hidden="1" customWidth="1"/>
    <col min="12551" max="12551" width="12.5703125" bestFit="1" customWidth="1"/>
    <col min="12552" max="12552" width="14" bestFit="1" customWidth="1"/>
    <col min="12801" max="12801" width="29.28515625" bestFit="1" customWidth="1"/>
    <col min="12803" max="12803" width="6.140625" bestFit="1" customWidth="1"/>
    <col min="12804" max="12805" width="0" hidden="1" customWidth="1"/>
    <col min="12807" max="12807" width="12.5703125" bestFit="1" customWidth="1"/>
    <col min="12808" max="12808" width="14" bestFit="1" customWidth="1"/>
    <col min="13057" max="13057" width="29.28515625" bestFit="1" customWidth="1"/>
    <col min="13059" max="13059" width="6.140625" bestFit="1" customWidth="1"/>
    <col min="13060" max="13061" width="0" hidden="1" customWidth="1"/>
    <col min="13063" max="13063" width="12.5703125" bestFit="1" customWidth="1"/>
    <col min="13064" max="13064" width="14" bestFit="1" customWidth="1"/>
    <col min="13313" max="13313" width="29.28515625" bestFit="1" customWidth="1"/>
    <col min="13315" max="13315" width="6.140625" bestFit="1" customWidth="1"/>
    <col min="13316" max="13317" width="0" hidden="1" customWidth="1"/>
    <col min="13319" max="13319" width="12.5703125" bestFit="1" customWidth="1"/>
    <col min="13320" max="13320" width="14" bestFit="1" customWidth="1"/>
    <col min="13569" max="13569" width="29.28515625" bestFit="1" customWidth="1"/>
    <col min="13571" max="13571" width="6.140625" bestFit="1" customWidth="1"/>
    <col min="13572" max="13573" width="0" hidden="1" customWidth="1"/>
    <col min="13575" max="13575" width="12.5703125" bestFit="1" customWidth="1"/>
    <col min="13576" max="13576" width="14" bestFit="1" customWidth="1"/>
    <col min="13825" max="13825" width="29.28515625" bestFit="1" customWidth="1"/>
    <col min="13827" max="13827" width="6.140625" bestFit="1" customWidth="1"/>
    <col min="13828" max="13829" width="0" hidden="1" customWidth="1"/>
    <col min="13831" max="13831" width="12.5703125" bestFit="1" customWidth="1"/>
    <col min="13832" max="13832" width="14" bestFit="1" customWidth="1"/>
    <col min="14081" max="14081" width="29.28515625" bestFit="1" customWidth="1"/>
    <col min="14083" max="14083" width="6.140625" bestFit="1" customWidth="1"/>
    <col min="14084" max="14085" width="0" hidden="1" customWidth="1"/>
    <col min="14087" max="14087" width="12.5703125" bestFit="1" customWidth="1"/>
    <col min="14088" max="14088" width="14" bestFit="1" customWidth="1"/>
    <col min="14337" max="14337" width="29.28515625" bestFit="1" customWidth="1"/>
    <col min="14339" max="14339" width="6.140625" bestFit="1" customWidth="1"/>
    <col min="14340" max="14341" width="0" hidden="1" customWidth="1"/>
    <col min="14343" max="14343" width="12.5703125" bestFit="1" customWidth="1"/>
    <col min="14344" max="14344" width="14" bestFit="1" customWidth="1"/>
    <col min="14593" max="14593" width="29.28515625" bestFit="1" customWidth="1"/>
    <col min="14595" max="14595" width="6.140625" bestFit="1" customWidth="1"/>
    <col min="14596" max="14597" width="0" hidden="1" customWidth="1"/>
    <col min="14599" max="14599" width="12.5703125" bestFit="1" customWidth="1"/>
    <col min="14600" max="14600" width="14" bestFit="1" customWidth="1"/>
    <col min="14849" max="14849" width="29.28515625" bestFit="1" customWidth="1"/>
    <col min="14851" max="14851" width="6.140625" bestFit="1" customWidth="1"/>
    <col min="14852" max="14853" width="0" hidden="1" customWidth="1"/>
    <col min="14855" max="14855" width="12.5703125" bestFit="1" customWidth="1"/>
    <col min="14856" max="14856" width="14" bestFit="1" customWidth="1"/>
    <col min="15105" max="15105" width="29.28515625" bestFit="1" customWidth="1"/>
    <col min="15107" max="15107" width="6.140625" bestFit="1" customWidth="1"/>
    <col min="15108" max="15109" width="0" hidden="1" customWidth="1"/>
    <col min="15111" max="15111" width="12.5703125" bestFit="1" customWidth="1"/>
    <col min="15112" max="15112" width="14" bestFit="1" customWidth="1"/>
    <col min="15361" max="15361" width="29.28515625" bestFit="1" customWidth="1"/>
    <col min="15363" max="15363" width="6.140625" bestFit="1" customWidth="1"/>
    <col min="15364" max="15365" width="0" hidden="1" customWidth="1"/>
    <col min="15367" max="15367" width="12.5703125" bestFit="1" customWidth="1"/>
    <col min="15368" max="15368" width="14" bestFit="1" customWidth="1"/>
    <col min="15617" max="15617" width="29.28515625" bestFit="1" customWidth="1"/>
    <col min="15619" max="15619" width="6.140625" bestFit="1" customWidth="1"/>
    <col min="15620" max="15621" width="0" hidden="1" customWidth="1"/>
    <col min="15623" max="15623" width="12.5703125" bestFit="1" customWidth="1"/>
    <col min="15624" max="15624" width="14" bestFit="1" customWidth="1"/>
    <col min="15873" max="15873" width="29.28515625" bestFit="1" customWidth="1"/>
    <col min="15875" max="15875" width="6.140625" bestFit="1" customWidth="1"/>
    <col min="15876" max="15877" width="0" hidden="1" customWidth="1"/>
    <col min="15879" max="15879" width="12.5703125" bestFit="1" customWidth="1"/>
    <col min="15880" max="15880" width="14" bestFit="1" customWidth="1"/>
    <col min="16129" max="16129" width="29.28515625" bestFit="1" customWidth="1"/>
    <col min="16131" max="16131" width="6.140625" bestFit="1" customWidth="1"/>
    <col min="16132" max="16133" width="0" hidden="1" customWidth="1"/>
    <col min="16135" max="16135" width="12.5703125" bestFit="1" customWidth="1"/>
    <col min="16136" max="16136" width="14" bestFit="1" customWidth="1"/>
  </cols>
  <sheetData>
    <row r="1" spans="1:10" ht="15" customHeight="1">
      <c r="A1" s="105" t="s">
        <v>421</v>
      </c>
      <c r="B1" s="106"/>
      <c r="C1" s="106"/>
      <c r="D1" s="106"/>
      <c r="E1" s="106"/>
      <c r="F1" s="106"/>
      <c r="G1" s="107"/>
    </row>
    <row r="2" spans="1:10">
      <c r="A2" s="70"/>
      <c r="B2" s="108"/>
      <c r="C2" s="108"/>
      <c r="D2" s="108"/>
      <c r="E2" s="71"/>
      <c r="F2" s="71"/>
      <c r="G2" s="71"/>
    </row>
    <row r="3" spans="1:10">
      <c r="A3" s="72" t="s">
        <v>422</v>
      </c>
      <c r="B3" s="72" t="s">
        <v>423</v>
      </c>
      <c r="C3" s="72" t="s">
        <v>424</v>
      </c>
      <c r="D3" s="72" t="s">
        <v>425</v>
      </c>
      <c r="E3" s="72" t="s">
        <v>426</v>
      </c>
      <c r="F3" s="72" t="s">
        <v>427</v>
      </c>
      <c r="G3" s="72" t="s">
        <v>428</v>
      </c>
    </row>
    <row r="4" spans="1:10">
      <c r="A4" s="73" t="s">
        <v>429</v>
      </c>
      <c r="B4" s="74">
        <v>40956</v>
      </c>
      <c r="C4" s="75">
        <v>51</v>
      </c>
      <c r="D4" s="75">
        <v>968</v>
      </c>
      <c r="E4" s="75">
        <v>9145</v>
      </c>
      <c r="F4" s="76">
        <v>48.8</v>
      </c>
      <c r="G4" s="77">
        <v>820.14</v>
      </c>
    </row>
    <row r="5" spans="1:10">
      <c r="A5" s="73"/>
      <c r="B5" s="75"/>
      <c r="C5" s="75">
        <v>52</v>
      </c>
      <c r="D5" s="75">
        <v>968</v>
      </c>
      <c r="E5" s="75">
        <v>9145</v>
      </c>
      <c r="F5" s="76">
        <v>16</v>
      </c>
      <c r="G5" s="77">
        <v>268.89999999999998</v>
      </c>
      <c r="J5" s="78"/>
    </row>
    <row r="6" spans="1:10">
      <c r="A6" s="73"/>
      <c r="B6" s="75"/>
      <c r="C6" s="75">
        <v>53</v>
      </c>
      <c r="D6" s="75">
        <v>968</v>
      </c>
      <c r="E6" s="75">
        <v>9145</v>
      </c>
      <c r="F6" s="76">
        <v>15.2</v>
      </c>
      <c r="G6" s="77">
        <v>255.46</v>
      </c>
      <c r="J6" s="78"/>
    </row>
    <row r="7" spans="1:10">
      <c r="A7" s="73" t="s">
        <v>430</v>
      </c>
      <c r="B7" s="74">
        <v>40956</v>
      </c>
      <c r="C7" s="75">
        <v>51</v>
      </c>
      <c r="D7" s="75">
        <v>968</v>
      </c>
      <c r="E7" s="75">
        <v>9145</v>
      </c>
      <c r="F7" s="76">
        <v>48.8</v>
      </c>
      <c r="G7" s="77">
        <v>826.87</v>
      </c>
      <c r="J7" s="78"/>
    </row>
    <row r="8" spans="1:10">
      <c r="A8" s="73"/>
      <c r="B8" s="75"/>
      <c r="C8" s="75">
        <v>52</v>
      </c>
      <c r="D8" s="75">
        <v>968</v>
      </c>
      <c r="E8" s="75">
        <v>9145</v>
      </c>
      <c r="F8" s="76">
        <v>16</v>
      </c>
      <c r="G8" s="77">
        <v>271.10000000000002</v>
      </c>
      <c r="J8" s="78"/>
    </row>
    <row r="9" spans="1:10">
      <c r="A9" s="73"/>
      <c r="B9" s="75"/>
      <c r="C9" s="75">
        <v>53</v>
      </c>
      <c r="D9" s="75">
        <v>968</v>
      </c>
      <c r="E9" s="75">
        <v>9145</v>
      </c>
      <c r="F9" s="76">
        <v>15.2</v>
      </c>
      <c r="G9" s="77">
        <v>257.57</v>
      </c>
      <c r="J9" s="78"/>
    </row>
    <row r="10" spans="1:10">
      <c r="A10" s="73" t="s">
        <v>431</v>
      </c>
      <c r="B10" s="74">
        <v>40956</v>
      </c>
      <c r="C10" s="75">
        <v>51</v>
      </c>
      <c r="D10" s="75">
        <v>968</v>
      </c>
      <c r="E10" s="75">
        <v>9145</v>
      </c>
      <c r="F10" s="76">
        <v>48.8</v>
      </c>
      <c r="G10" s="77">
        <v>818.07</v>
      </c>
    </row>
    <row r="11" spans="1:10">
      <c r="A11" s="73"/>
      <c r="B11" s="75"/>
      <c r="C11" s="75">
        <v>52</v>
      </c>
      <c r="D11" s="75">
        <v>968</v>
      </c>
      <c r="E11" s="75">
        <v>9145</v>
      </c>
      <c r="F11" s="76">
        <v>16</v>
      </c>
      <c r="G11" s="77">
        <v>268.20999999999998</v>
      </c>
      <c r="J11" s="78"/>
    </row>
    <row r="12" spans="1:10">
      <c r="A12" s="73"/>
      <c r="B12" s="75"/>
      <c r="C12" s="75">
        <v>53</v>
      </c>
      <c r="D12" s="75">
        <v>968</v>
      </c>
      <c r="E12" s="75">
        <v>9145</v>
      </c>
      <c r="F12" s="76">
        <v>15.2</v>
      </c>
      <c r="G12" s="77">
        <v>254.83</v>
      </c>
      <c r="J12" s="78"/>
    </row>
    <row r="13" spans="1:10">
      <c r="A13" s="73" t="s">
        <v>432</v>
      </c>
      <c r="B13" s="74">
        <v>40956</v>
      </c>
      <c r="C13" s="75">
        <v>51</v>
      </c>
      <c r="D13" s="75">
        <v>968</v>
      </c>
      <c r="E13" s="75">
        <v>9145</v>
      </c>
      <c r="F13" s="76">
        <v>48.8</v>
      </c>
      <c r="G13" s="77">
        <v>884.28</v>
      </c>
      <c r="J13" s="78"/>
    </row>
    <row r="14" spans="1:10">
      <c r="A14" s="73"/>
      <c r="B14" s="75"/>
      <c r="C14" s="75">
        <v>52</v>
      </c>
      <c r="D14" s="75">
        <v>968</v>
      </c>
      <c r="E14" s="75">
        <v>9145</v>
      </c>
      <c r="F14" s="76">
        <v>16</v>
      </c>
      <c r="G14" s="77">
        <v>289.92</v>
      </c>
      <c r="J14" s="78"/>
    </row>
    <row r="15" spans="1:10">
      <c r="A15" s="73"/>
      <c r="B15" s="75"/>
      <c r="C15" s="75">
        <v>53</v>
      </c>
      <c r="D15" s="75">
        <v>968</v>
      </c>
      <c r="E15" s="75">
        <v>9145</v>
      </c>
      <c r="F15" s="76">
        <v>15.2</v>
      </c>
      <c r="G15" s="77">
        <v>275.45</v>
      </c>
      <c r="J15" s="78"/>
    </row>
    <row r="16" spans="1:10">
      <c r="A16" s="73" t="s">
        <v>433</v>
      </c>
      <c r="B16" s="74">
        <v>40956</v>
      </c>
      <c r="C16" s="75">
        <v>51</v>
      </c>
      <c r="D16" s="75">
        <v>968</v>
      </c>
      <c r="E16" s="75">
        <v>9145</v>
      </c>
      <c r="F16" s="76">
        <v>48.79</v>
      </c>
      <c r="G16" s="77">
        <v>822.83</v>
      </c>
    </row>
    <row r="17" spans="1:10">
      <c r="A17" s="73"/>
      <c r="B17" s="75"/>
      <c r="C17" s="75">
        <v>52</v>
      </c>
      <c r="D17" s="75">
        <v>968</v>
      </c>
      <c r="E17" s="75">
        <v>9145</v>
      </c>
      <c r="F17" s="76">
        <v>16</v>
      </c>
      <c r="G17" s="77">
        <v>269.77999999999997</v>
      </c>
      <c r="J17" s="78"/>
    </row>
    <row r="18" spans="1:10">
      <c r="A18" s="73"/>
      <c r="B18" s="75"/>
      <c r="C18" s="75">
        <v>53</v>
      </c>
      <c r="D18" s="75">
        <v>968</v>
      </c>
      <c r="E18" s="75">
        <v>9145</v>
      </c>
      <c r="F18" s="76">
        <v>15.21</v>
      </c>
      <c r="G18" s="77">
        <v>256.31</v>
      </c>
      <c r="J18" s="78"/>
    </row>
    <row r="19" spans="1:10">
      <c r="A19" s="73" t="s">
        <v>434</v>
      </c>
      <c r="B19" s="74">
        <v>40956</v>
      </c>
      <c r="C19" s="75">
        <v>51</v>
      </c>
      <c r="D19" s="75">
        <v>968</v>
      </c>
      <c r="E19" s="75">
        <v>9145</v>
      </c>
      <c r="F19" s="76">
        <v>48.8</v>
      </c>
      <c r="G19" s="77">
        <v>1015.41</v>
      </c>
      <c r="J19" s="78"/>
    </row>
    <row r="20" spans="1:10">
      <c r="A20" s="73"/>
      <c r="B20" s="75"/>
      <c r="C20" s="75">
        <v>52</v>
      </c>
      <c r="D20" s="75">
        <v>968</v>
      </c>
      <c r="E20" s="75">
        <v>9145</v>
      </c>
      <c r="F20" s="76">
        <v>16</v>
      </c>
      <c r="G20" s="77">
        <v>332.92</v>
      </c>
      <c r="J20" s="78"/>
    </row>
    <row r="21" spans="1:10">
      <c r="A21" s="73"/>
      <c r="B21" s="75"/>
      <c r="C21" s="75">
        <v>53</v>
      </c>
      <c r="D21" s="75">
        <v>968</v>
      </c>
      <c r="E21" s="75">
        <v>9145</v>
      </c>
      <c r="F21" s="76">
        <v>15.2</v>
      </c>
      <c r="G21" s="77">
        <v>316.27999999999997</v>
      </c>
      <c r="J21" s="78"/>
    </row>
    <row r="22" spans="1:10">
      <c r="A22" s="73" t="s">
        <v>435</v>
      </c>
      <c r="B22" s="74">
        <v>40956</v>
      </c>
      <c r="C22" s="75">
        <v>51</v>
      </c>
      <c r="D22" s="75">
        <v>968</v>
      </c>
      <c r="E22" s="75">
        <v>9145</v>
      </c>
      <c r="F22" s="76">
        <v>48.8</v>
      </c>
      <c r="G22" s="77">
        <v>835.08</v>
      </c>
    </row>
    <row r="23" spans="1:10">
      <c r="A23" s="73"/>
      <c r="B23" s="75"/>
      <c r="C23" s="75">
        <v>52</v>
      </c>
      <c r="D23" s="75">
        <v>968</v>
      </c>
      <c r="E23" s="75">
        <v>9145</v>
      </c>
      <c r="F23" s="76">
        <v>16</v>
      </c>
      <c r="G23" s="77">
        <v>273.79000000000002</v>
      </c>
      <c r="J23" s="78"/>
    </row>
    <row r="24" spans="1:10">
      <c r="A24" s="73" t="s">
        <v>436</v>
      </c>
      <c r="B24" s="75"/>
      <c r="C24" s="75">
        <v>53</v>
      </c>
      <c r="D24" s="75">
        <v>968</v>
      </c>
      <c r="E24" s="75">
        <v>9145</v>
      </c>
      <c r="F24" s="76">
        <v>15.2</v>
      </c>
      <c r="G24" s="77">
        <v>260.13</v>
      </c>
      <c r="J24" s="78"/>
    </row>
    <row r="25" spans="1:10">
      <c r="A25" s="73"/>
      <c r="B25" s="74">
        <v>40956</v>
      </c>
      <c r="C25" s="75">
        <v>51</v>
      </c>
      <c r="D25" s="75">
        <v>968</v>
      </c>
      <c r="E25" s="75">
        <v>9145</v>
      </c>
      <c r="F25" s="76">
        <v>48.8</v>
      </c>
      <c r="G25" s="77">
        <v>823.42</v>
      </c>
      <c r="J25" s="78"/>
    </row>
    <row r="26" spans="1:10">
      <c r="A26" s="73"/>
      <c r="B26" s="75"/>
      <c r="C26" s="75">
        <v>52</v>
      </c>
      <c r="D26" s="75">
        <v>968</v>
      </c>
      <c r="E26" s="75">
        <v>9145</v>
      </c>
      <c r="F26" s="76">
        <v>16</v>
      </c>
      <c r="G26" s="77">
        <v>269.97000000000003</v>
      </c>
      <c r="J26" s="78"/>
    </row>
    <row r="27" spans="1:10">
      <c r="A27" s="73"/>
      <c r="B27" s="75"/>
      <c r="C27" s="75">
        <v>53</v>
      </c>
      <c r="D27" s="75">
        <v>968</v>
      </c>
      <c r="E27" s="75">
        <v>9145</v>
      </c>
      <c r="F27" s="76">
        <v>15.2</v>
      </c>
      <c r="G27" s="77">
        <v>256.5</v>
      </c>
      <c r="J27" s="78"/>
    </row>
    <row r="28" spans="1:10">
      <c r="A28" s="73" t="s">
        <v>437</v>
      </c>
      <c r="B28" s="74">
        <v>40956</v>
      </c>
      <c r="C28" s="75">
        <v>51</v>
      </c>
      <c r="D28" s="75">
        <v>968</v>
      </c>
      <c r="E28" s="75">
        <v>9145</v>
      </c>
      <c r="F28" s="76">
        <v>48.8</v>
      </c>
      <c r="G28" s="77">
        <v>884.28</v>
      </c>
      <c r="J28" s="78"/>
    </row>
    <row r="29" spans="1:10">
      <c r="A29" s="73"/>
      <c r="B29" s="75"/>
      <c r="C29" s="75">
        <v>52</v>
      </c>
      <c r="D29" s="75">
        <v>968</v>
      </c>
      <c r="E29" s="75">
        <v>9145</v>
      </c>
      <c r="F29" s="76">
        <v>16</v>
      </c>
      <c r="G29" s="77">
        <v>289.93</v>
      </c>
      <c r="J29" s="78"/>
    </row>
    <row r="30" spans="1:10">
      <c r="A30" s="73"/>
      <c r="B30" s="75"/>
      <c r="C30" s="75">
        <v>53</v>
      </c>
      <c r="D30" s="75">
        <v>968</v>
      </c>
      <c r="E30" s="75">
        <v>9145</v>
      </c>
      <c r="F30" s="76">
        <v>15.2</v>
      </c>
      <c r="G30" s="77">
        <v>275.44</v>
      </c>
      <c r="J30" s="78"/>
    </row>
    <row r="31" spans="1:10">
      <c r="A31" s="73" t="s">
        <v>438</v>
      </c>
      <c r="B31" s="79">
        <v>40956</v>
      </c>
      <c r="C31" s="55">
        <v>51</v>
      </c>
      <c r="D31" s="55">
        <v>968</v>
      </c>
      <c r="E31" s="55">
        <v>9150</v>
      </c>
      <c r="F31" s="56">
        <v>48.8</v>
      </c>
      <c r="G31" s="80">
        <v>820.14</v>
      </c>
      <c r="J31" s="78"/>
    </row>
    <row r="32" spans="1:10">
      <c r="A32" s="73"/>
      <c r="B32" s="55"/>
      <c r="C32" s="55">
        <v>52</v>
      </c>
      <c r="D32" s="55">
        <v>968</v>
      </c>
      <c r="E32" s="55">
        <v>9150</v>
      </c>
      <c r="F32" s="56">
        <v>16</v>
      </c>
      <c r="G32" s="80">
        <v>268.89999999999998</v>
      </c>
      <c r="J32" s="78"/>
    </row>
    <row r="33" spans="1:10">
      <c r="A33" s="73"/>
      <c r="B33" s="55"/>
      <c r="C33" s="55">
        <v>53</v>
      </c>
      <c r="D33" s="55">
        <v>968</v>
      </c>
      <c r="E33" s="55">
        <v>9150</v>
      </c>
      <c r="F33" s="56">
        <v>15.2</v>
      </c>
      <c r="G33" s="80">
        <v>255.46</v>
      </c>
      <c r="J33" s="78"/>
    </row>
    <row r="34" spans="1:10" ht="13.5" thickBot="1">
      <c r="A34" s="81" t="s">
        <v>439</v>
      </c>
      <c r="B34" s="82"/>
      <c r="C34" s="82"/>
      <c r="D34" s="82"/>
      <c r="E34" s="82"/>
      <c r="F34" s="83">
        <f>SUM(F4:F33)</f>
        <v>800</v>
      </c>
      <c r="G34" s="84">
        <f>SUM(G4:G33)</f>
        <v>14017.369999999999</v>
      </c>
      <c r="J34" s="78"/>
    </row>
    <row r="35" spans="1:10">
      <c r="A35" s="109" t="s">
        <v>440</v>
      </c>
      <c r="B35" s="110"/>
      <c r="C35" s="110"/>
      <c r="D35" s="110"/>
      <c r="E35" s="110"/>
      <c r="F35" s="110"/>
      <c r="G35" s="85"/>
      <c r="J35" s="78"/>
    </row>
    <row r="36" spans="1:10">
      <c r="A36" s="86"/>
      <c r="B36" s="87"/>
      <c r="C36" s="88"/>
      <c r="D36" s="88"/>
      <c r="E36" s="88"/>
      <c r="F36" s="88"/>
      <c r="G36" s="89"/>
    </row>
    <row r="37" spans="1:10">
      <c r="A37" s="90">
        <f>SUM(G4:G33)</f>
        <v>14017.369999999999</v>
      </c>
      <c r="B37" s="87"/>
      <c r="C37" s="88" t="s">
        <v>441</v>
      </c>
      <c r="D37" s="88"/>
      <c r="E37" s="88"/>
      <c r="F37" s="88"/>
      <c r="G37" s="89"/>
    </row>
    <row r="38" spans="1:10">
      <c r="A38" s="91">
        <v>26</v>
      </c>
      <c r="B38" s="87"/>
      <c r="C38" s="87"/>
      <c r="D38" s="88"/>
      <c r="E38" s="88"/>
      <c r="F38" s="88"/>
      <c r="G38" s="89"/>
    </row>
    <row r="39" spans="1:10">
      <c r="A39" s="92">
        <f>A37*A38</f>
        <v>364451.62</v>
      </c>
      <c r="B39" s="87"/>
      <c r="C39" s="88" t="s">
        <v>442</v>
      </c>
      <c r="D39" s="88"/>
      <c r="E39" s="88"/>
      <c r="F39" s="88"/>
      <c r="G39" s="89"/>
    </row>
    <row r="40" spans="1:10">
      <c r="A40" s="93">
        <v>10</v>
      </c>
      <c r="B40" s="87"/>
      <c r="C40" s="88"/>
      <c r="D40" s="88"/>
      <c r="E40" s="88"/>
      <c r="F40" s="88"/>
      <c r="G40" s="89"/>
    </row>
    <row r="41" spans="1:10">
      <c r="A41" s="94">
        <f>A39/A40</f>
        <v>36445.161999999997</v>
      </c>
      <c r="B41" s="87"/>
      <c r="C41" s="100" t="s">
        <v>443</v>
      </c>
      <c r="D41" s="88"/>
      <c r="E41" s="88"/>
      <c r="F41" s="88"/>
      <c r="G41" s="89"/>
    </row>
    <row r="42" spans="1:10">
      <c r="A42" s="91">
        <v>2080</v>
      </c>
      <c r="B42" s="87"/>
      <c r="C42" s="88"/>
      <c r="D42" s="88"/>
      <c r="E42" s="88"/>
      <c r="F42" s="88"/>
      <c r="G42" s="89"/>
    </row>
    <row r="43" spans="1:10" ht="13.5" thickBot="1">
      <c r="A43" s="95">
        <f>A41/A42</f>
        <v>17.5217125</v>
      </c>
      <c r="B43" s="96"/>
      <c r="C43" s="101" t="s">
        <v>444</v>
      </c>
      <c r="D43" s="97"/>
      <c r="E43" s="97"/>
      <c r="F43" s="97"/>
      <c r="G43" s="98"/>
    </row>
    <row r="44" spans="1:10">
      <c r="A44" s="78"/>
    </row>
    <row r="45" spans="1:10">
      <c r="A45" s="78"/>
    </row>
    <row r="46" spans="1:10">
      <c r="A46" s="78"/>
    </row>
  </sheetData>
  <mergeCells count="3">
    <mergeCell ref="A1:G1"/>
    <mergeCell ref="B2:D2"/>
    <mergeCell ref="A35:F35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44"/>
  <sheetViews>
    <sheetView topLeftCell="A3" workbookViewId="0">
      <pane xSplit="2" ySplit="6" topLeftCell="C9" activePane="bottomRight" state="frozen"/>
      <selection activeCell="A3" sqref="A3"/>
      <selection pane="topRight" activeCell="C3" sqref="C3"/>
      <selection pane="bottomLeft" activeCell="A9" sqref="A9"/>
      <selection pane="bottomRight" activeCell="C9" sqref="C9"/>
    </sheetView>
  </sheetViews>
  <sheetFormatPr defaultRowHeight="12.75"/>
  <cols>
    <col min="2" max="2" width="26" customWidth="1"/>
  </cols>
  <sheetData>
    <row r="1" spans="1:9">
      <c r="A1" s="17"/>
    </row>
    <row r="3" spans="1:9" ht="17.25">
      <c r="A3" s="61" t="s">
        <v>129</v>
      </c>
    </row>
    <row r="4" spans="1:9" ht="17.25">
      <c r="A4" s="62" t="s">
        <v>130</v>
      </c>
    </row>
    <row r="5" spans="1:9">
      <c r="A5" s="63" t="s">
        <v>131</v>
      </c>
    </row>
    <row r="8" spans="1:9" ht="38.25">
      <c r="A8" s="54" t="s">
        <v>132</v>
      </c>
      <c r="B8" s="54" t="s">
        <v>133</v>
      </c>
      <c r="C8" s="54" t="s">
        <v>134</v>
      </c>
      <c r="D8" s="54" t="s">
        <v>135</v>
      </c>
      <c r="E8" s="54" t="s">
        <v>136</v>
      </c>
      <c r="F8" s="54" t="s">
        <v>137</v>
      </c>
      <c r="G8" s="54" t="s">
        <v>138</v>
      </c>
      <c r="H8" s="54" t="s">
        <v>139</v>
      </c>
      <c r="I8" s="54" t="s">
        <v>140</v>
      </c>
    </row>
    <row r="9" spans="1:9">
      <c r="A9" s="55" t="s">
        <v>141</v>
      </c>
      <c r="B9" s="56" t="s">
        <v>142</v>
      </c>
      <c r="C9" s="56">
        <v>7</v>
      </c>
      <c r="D9" s="56">
        <v>282</v>
      </c>
      <c r="E9" s="56">
        <v>40.29</v>
      </c>
      <c r="F9" s="56">
        <v>317</v>
      </c>
      <c r="G9" s="56">
        <v>45.29</v>
      </c>
      <c r="H9" s="56">
        <v>599</v>
      </c>
      <c r="I9" s="56">
        <v>1.66</v>
      </c>
    </row>
    <row r="10" spans="1:9">
      <c r="A10" s="55" t="s">
        <v>143</v>
      </c>
      <c r="B10" s="56" t="s">
        <v>144</v>
      </c>
      <c r="C10" s="56">
        <v>13</v>
      </c>
      <c r="D10" s="56">
        <v>387</v>
      </c>
      <c r="E10" s="56">
        <v>29.77</v>
      </c>
      <c r="F10" s="56">
        <v>536</v>
      </c>
      <c r="G10" s="56">
        <v>41.23</v>
      </c>
      <c r="H10" s="56">
        <v>923</v>
      </c>
      <c r="I10" s="56">
        <v>2.56</v>
      </c>
    </row>
    <row r="11" spans="1:9">
      <c r="A11" s="55" t="s">
        <v>145</v>
      </c>
      <c r="B11" s="56" t="s">
        <v>146</v>
      </c>
      <c r="C11" s="56">
        <v>2</v>
      </c>
      <c r="D11" s="56">
        <v>0</v>
      </c>
      <c r="E11" s="56">
        <v>0</v>
      </c>
      <c r="F11" s="56">
        <v>7</v>
      </c>
      <c r="G11" s="56">
        <v>3.5</v>
      </c>
      <c r="H11" s="56">
        <v>7</v>
      </c>
      <c r="I11" s="56">
        <v>0.02</v>
      </c>
    </row>
    <row r="12" spans="1:9">
      <c r="A12" s="55" t="s">
        <v>147</v>
      </c>
      <c r="B12" s="56" t="s">
        <v>148</v>
      </c>
      <c r="C12" s="56">
        <v>52</v>
      </c>
      <c r="D12" s="56">
        <v>370</v>
      </c>
      <c r="E12" s="56">
        <v>7.12</v>
      </c>
      <c r="F12" s="56">
        <v>627</v>
      </c>
      <c r="G12" s="56">
        <v>12.06</v>
      </c>
      <c r="H12" s="56">
        <v>997</v>
      </c>
      <c r="I12" s="56">
        <v>2.77</v>
      </c>
    </row>
    <row r="13" spans="1:9" ht="25.5">
      <c r="A13" s="55" t="s">
        <v>149</v>
      </c>
      <c r="B13" s="56" t="s">
        <v>150</v>
      </c>
      <c r="C13" s="56">
        <v>54</v>
      </c>
      <c r="D13" s="56">
        <v>716</v>
      </c>
      <c r="E13" s="56">
        <v>13.26</v>
      </c>
      <c r="F13" s="56">
        <v>1700</v>
      </c>
      <c r="G13" s="56">
        <v>31.48</v>
      </c>
      <c r="H13" s="56">
        <v>2416</v>
      </c>
      <c r="I13" s="56">
        <v>6.71</v>
      </c>
    </row>
    <row r="14" spans="1:9">
      <c r="A14" s="55" t="s">
        <v>151</v>
      </c>
      <c r="B14" s="56" t="s">
        <v>152</v>
      </c>
      <c r="C14" s="56">
        <v>1815</v>
      </c>
      <c r="D14" s="56">
        <v>23902</v>
      </c>
      <c r="E14" s="64">
        <v>13.17</v>
      </c>
      <c r="F14" s="56">
        <v>70790</v>
      </c>
      <c r="G14" s="64">
        <v>39</v>
      </c>
      <c r="H14" s="56">
        <v>94692</v>
      </c>
      <c r="I14" s="56">
        <v>263.02999999999997</v>
      </c>
    </row>
    <row r="15" spans="1:9">
      <c r="A15" s="55" t="s">
        <v>153</v>
      </c>
      <c r="B15" s="56" t="s">
        <v>154</v>
      </c>
      <c r="C15" s="56">
        <v>105</v>
      </c>
      <c r="D15" s="56">
        <v>1651</v>
      </c>
      <c r="E15" s="56">
        <v>15.72</v>
      </c>
      <c r="F15" s="56">
        <v>4111</v>
      </c>
      <c r="G15" s="56">
        <v>39.15</v>
      </c>
      <c r="H15" s="56">
        <v>5762</v>
      </c>
      <c r="I15" s="56">
        <v>16.010000000000002</v>
      </c>
    </row>
    <row r="16" spans="1:9">
      <c r="A16" s="55" t="s">
        <v>155</v>
      </c>
      <c r="B16" s="56" t="s">
        <v>156</v>
      </c>
      <c r="C16" s="56">
        <v>1</v>
      </c>
      <c r="D16" s="56">
        <v>0</v>
      </c>
      <c r="E16" s="56">
        <v>0</v>
      </c>
      <c r="F16" s="56">
        <v>1</v>
      </c>
      <c r="G16" s="56">
        <v>1</v>
      </c>
      <c r="H16" s="56">
        <v>1</v>
      </c>
      <c r="I16" s="56">
        <v>0</v>
      </c>
    </row>
    <row r="17" spans="1:9">
      <c r="A17" s="55" t="s">
        <v>157</v>
      </c>
      <c r="B17" s="56" t="s">
        <v>158</v>
      </c>
      <c r="C17" s="56">
        <v>1689</v>
      </c>
      <c r="D17" s="56">
        <v>21353</v>
      </c>
      <c r="E17" s="56">
        <v>12.64</v>
      </c>
      <c r="F17" s="56">
        <v>25695</v>
      </c>
      <c r="G17" s="56">
        <v>15.21</v>
      </c>
      <c r="H17" s="56">
        <v>47048</v>
      </c>
      <c r="I17" s="56">
        <v>130.69</v>
      </c>
    </row>
    <row r="18" spans="1:9" ht="25.5">
      <c r="A18" s="55" t="s">
        <v>159</v>
      </c>
      <c r="B18" s="56" t="s">
        <v>160</v>
      </c>
      <c r="C18" s="56">
        <v>94</v>
      </c>
      <c r="D18" s="56">
        <v>850</v>
      </c>
      <c r="E18" s="56">
        <v>9.0399999999999991</v>
      </c>
      <c r="F18" s="56">
        <v>1477</v>
      </c>
      <c r="G18" s="56">
        <v>15.71</v>
      </c>
      <c r="H18" s="56">
        <v>2327</v>
      </c>
      <c r="I18" s="56">
        <v>6.46</v>
      </c>
    </row>
    <row r="19" spans="1:9">
      <c r="A19" s="55" t="s">
        <v>161</v>
      </c>
      <c r="B19" s="56" t="s">
        <v>162</v>
      </c>
      <c r="C19" s="56">
        <v>269</v>
      </c>
      <c r="D19" s="56">
        <v>3359</v>
      </c>
      <c r="E19" s="56">
        <v>12.49</v>
      </c>
      <c r="F19" s="56">
        <v>8601</v>
      </c>
      <c r="G19" s="56">
        <v>31.97</v>
      </c>
      <c r="H19" s="56">
        <v>11960</v>
      </c>
      <c r="I19" s="56">
        <v>33.22</v>
      </c>
    </row>
    <row r="20" spans="1:9">
      <c r="A20" s="55" t="s">
        <v>163</v>
      </c>
      <c r="B20" s="56" t="s">
        <v>164</v>
      </c>
      <c r="C20" s="56">
        <v>86</v>
      </c>
      <c r="D20" s="56">
        <v>821</v>
      </c>
      <c r="E20" s="56">
        <v>9.5500000000000007</v>
      </c>
      <c r="F20" s="56">
        <v>1715</v>
      </c>
      <c r="G20" s="56">
        <v>19.940000000000001</v>
      </c>
      <c r="H20" s="56">
        <v>2536</v>
      </c>
      <c r="I20" s="56">
        <v>7.04</v>
      </c>
    </row>
    <row r="21" spans="1:9" ht="25.5">
      <c r="A21" s="55" t="s">
        <v>165</v>
      </c>
      <c r="B21" s="56" t="s">
        <v>166</v>
      </c>
      <c r="C21" s="56">
        <v>401</v>
      </c>
      <c r="D21" s="56">
        <v>3408</v>
      </c>
      <c r="E21" s="56">
        <v>8.5</v>
      </c>
      <c r="F21" s="56">
        <v>4911</v>
      </c>
      <c r="G21" s="56">
        <v>12.25</v>
      </c>
      <c r="H21" s="56">
        <v>8319</v>
      </c>
      <c r="I21" s="56">
        <v>23.11</v>
      </c>
    </row>
    <row r="22" spans="1:9" ht="25.5">
      <c r="A22" s="55" t="s">
        <v>167</v>
      </c>
      <c r="B22" s="56" t="s">
        <v>168</v>
      </c>
      <c r="C22" s="56">
        <v>19</v>
      </c>
      <c r="D22" s="56">
        <v>358</v>
      </c>
      <c r="E22" s="56">
        <v>18.84</v>
      </c>
      <c r="F22" s="56">
        <v>1565</v>
      </c>
      <c r="G22" s="56">
        <v>82.37</v>
      </c>
      <c r="H22" s="56">
        <v>1923</v>
      </c>
      <c r="I22" s="56">
        <v>5.34</v>
      </c>
    </row>
    <row r="23" spans="1:9">
      <c r="A23" s="55" t="s">
        <v>169</v>
      </c>
      <c r="B23" s="56" t="s">
        <v>170</v>
      </c>
      <c r="C23" s="56">
        <v>18795</v>
      </c>
      <c r="D23" s="56">
        <v>81945</v>
      </c>
      <c r="E23" s="56">
        <v>4.3600000000000003</v>
      </c>
      <c r="F23" s="56">
        <v>128222</v>
      </c>
      <c r="G23" s="56">
        <v>6.82</v>
      </c>
      <c r="H23" s="56">
        <v>210167</v>
      </c>
      <c r="I23" s="56">
        <v>583.79999999999995</v>
      </c>
    </row>
    <row r="24" spans="1:9">
      <c r="A24" s="55" t="s">
        <v>171</v>
      </c>
      <c r="B24" s="56" t="s">
        <v>172</v>
      </c>
      <c r="C24" s="56">
        <v>3951</v>
      </c>
      <c r="D24" s="56">
        <v>30888</v>
      </c>
      <c r="E24" s="56">
        <v>7.82</v>
      </c>
      <c r="F24" s="56">
        <v>38507</v>
      </c>
      <c r="G24" s="56">
        <v>9.75</v>
      </c>
      <c r="H24" s="56">
        <v>69395</v>
      </c>
      <c r="I24" s="56">
        <v>192.76</v>
      </c>
    </row>
    <row r="25" spans="1:9">
      <c r="A25" s="55" t="s">
        <v>173</v>
      </c>
      <c r="B25" s="56" t="s">
        <v>174</v>
      </c>
      <c r="C25" s="56">
        <v>8</v>
      </c>
      <c r="D25" s="56">
        <v>7</v>
      </c>
      <c r="E25" s="56">
        <v>0.88</v>
      </c>
      <c r="F25" s="56">
        <v>49</v>
      </c>
      <c r="G25" s="56">
        <v>6.13</v>
      </c>
      <c r="H25" s="56">
        <v>56</v>
      </c>
      <c r="I25" s="56">
        <v>0.16</v>
      </c>
    </row>
    <row r="26" spans="1:9" ht="25.5">
      <c r="A26" s="55" t="s">
        <v>175</v>
      </c>
      <c r="B26" s="56" t="s">
        <v>176</v>
      </c>
      <c r="C26" s="56">
        <v>1</v>
      </c>
      <c r="D26" s="56">
        <v>7</v>
      </c>
      <c r="E26" s="56">
        <v>7</v>
      </c>
      <c r="F26" s="56">
        <v>20</v>
      </c>
      <c r="G26" s="56">
        <v>20</v>
      </c>
      <c r="H26" s="56">
        <v>27</v>
      </c>
      <c r="I26" s="56">
        <v>0.08</v>
      </c>
    </row>
    <row r="27" spans="1:9">
      <c r="A27" s="55" t="s">
        <v>177</v>
      </c>
      <c r="B27" s="56" t="s">
        <v>178</v>
      </c>
      <c r="C27" s="56">
        <v>1</v>
      </c>
      <c r="D27" s="56">
        <v>28</v>
      </c>
      <c r="E27" s="56">
        <v>28</v>
      </c>
      <c r="F27" s="56">
        <v>0</v>
      </c>
      <c r="G27" s="56">
        <v>0</v>
      </c>
      <c r="H27" s="56">
        <v>28</v>
      </c>
      <c r="I27" s="56">
        <v>0.08</v>
      </c>
    </row>
    <row r="28" spans="1:9">
      <c r="A28" s="55" t="s">
        <v>179</v>
      </c>
      <c r="B28" s="56" t="s">
        <v>180</v>
      </c>
      <c r="C28" s="56">
        <v>1</v>
      </c>
      <c r="D28" s="56">
        <v>0</v>
      </c>
      <c r="E28" s="56">
        <v>0</v>
      </c>
      <c r="F28" s="56">
        <v>1</v>
      </c>
      <c r="G28" s="56">
        <v>1</v>
      </c>
      <c r="H28" s="56">
        <v>1</v>
      </c>
      <c r="I28" s="56">
        <v>0</v>
      </c>
    </row>
    <row r="29" spans="1:9">
      <c r="A29" s="55" t="s">
        <v>181</v>
      </c>
      <c r="B29" s="56" t="s">
        <v>182</v>
      </c>
      <c r="C29" s="56">
        <v>2</v>
      </c>
      <c r="D29" s="56">
        <v>88</v>
      </c>
      <c r="E29" s="56">
        <v>44</v>
      </c>
      <c r="F29" s="56">
        <v>5</v>
      </c>
      <c r="G29" s="56">
        <v>2.5</v>
      </c>
      <c r="H29" s="56">
        <v>93</v>
      </c>
      <c r="I29" s="56">
        <v>0.26</v>
      </c>
    </row>
    <row r="30" spans="1:9" ht="25.5">
      <c r="A30" s="55" t="s">
        <v>183</v>
      </c>
      <c r="B30" s="56" t="s">
        <v>184</v>
      </c>
      <c r="C30" s="56">
        <v>1</v>
      </c>
      <c r="D30" s="56">
        <v>0</v>
      </c>
      <c r="E30" s="56">
        <v>0</v>
      </c>
      <c r="F30" s="56">
        <v>100</v>
      </c>
      <c r="G30" s="56">
        <v>100</v>
      </c>
      <c r="H30" s="56">
        <v>100</v>
      </c>
      <c r="I30" s="56">
        <v>0.28000000000000003</v>
      </c>
    </row>
    <row r="31" spans="1:9">
      <c r="A31" s="55" t="s">
        <v>185</v>
      </c>
      <c r="B31" s="56" t="s">
        <v>186</v>
      </c>
      <c r="C31" s="56">
        <v>1</v>
      </c>
      <c r="D31" s="56">
        <v>17</v>
      </c>
      <c r="E31" s="56">
        <v>17</v>
      </c>
      <c r="F31" s="56">
        <v>40</v>
      </c>
      <c r="G31" s="56">
        <v>40</v>
      </c>
      <c r="H31" s="56">
        <v>57</v>
      </c>
      <c r="I31" s="56">
        <v>0.16</v>
      </c>
    </row>
    <row r="32" spans="1:9">
      <c r="A32" s="55" t="s">
        <v>187</v>
      </c>
      <c r="B32" s="56" t="s">
        <v>188</v>
      </c>
      <c r="C32" s="56">
        <v>366</v>
      </c>
      <c r="D32" s="56">
        <v>5518</v>
      </c>
      <c r="E32" s="56">
        <v>15.08</v>
      </c>
      <c r="F32" s="56">
        <v>17758</v>
      </c>
      <c r="G32" s="56">
        <v>48.52</v>
      </c>
      <c r="H32" s="56">
        <v>23276</v>
      </c>
      <c r="I32" s="56">
        <v>64.66</v>
      </c>
    </row>
    <row r="33" spans="1:9" ht="25.5">
      <c r="A33" s="55" t="s">
        <v>189</v>
      </c>
      <c r="B33" s="56" t="s">
        <v>190</v>
      </c>
      <c r="C33" s="56">
        <v>1</v>
      </c>
      <c r="D33" s="56">
        <v>0</v>
      </c>
      <c r="E33" s="56">
        <v>0</v>
      </c>
      <c r="F33" s="56">
        <v>3</v>
      </c>
      <c r="G33" s="56">
        <v>3</v>
      </c>
      <c r="H33" s="56">
        <v>3</v>
      </c>
      <c r="I33" s="56">
        <v>0.01</v>
      </c>
    </row>
    <row r="34" spans="1:9">
      <c r="A34" s="55" t="s">
        <v>191</v>
      </c>
      <c r="B34" s="56" t="s">
        <v>192</v>
      </c>
      <c r="C34" s="56">
        <v>84</v>
      </c>
      <c r="D34" s="56">
        <v>716</v>
      </c>
      <c r="E34" s="56">
        <v>8.52</v>
      </c>
      <c r="F34" s="56">
        <v>2957</v>
      </c>
      <c r="G34" s="56">
        <v>35.200000000000003</v>
      </c>
      <c r="H34" s="56">
        <v>3673</v>
      </c>
      <c r="I34" s="56">
        <v>10.199999999999999</v>
      </c>
    </row>
    <row r="35" spans="1:9" ht="25.5">
      <c r="A35" s="55" t="s">
        <v>193</v>
      </c>
      <c r="B35" s="56" t="s">
        <v>194</v>
      </c>
      <c r="C35" s="56">
        <v>119</v>
      </c>
      <c r="D35" s="56">
        <v>3005</v>
      </c>
      <c r="E35" s="56">
        <v>25.25</v>
      </c>
      <c r="F35" s="56">
        <v>4481</v>
      </c>
      <c r="G35" s="56">
        <v>37.659999999999997</v>
      </c>
      <c r="H35" s="56">
        <v>7486</v>
      </c>
      <c r="I35" s="56">
        <v>20.79</v>
      </c>
    </row>
    <row r="36" spans="1:9" ht="25.5">
      <c r="A36" s="55" t="s">
        <v>195</v>
      </c>
      <c r="B36" s="56" t="s">
        <v>196</v>
      </c>
      <c r="C36" s="56">
        <v>1</v>
      </c>
      <c r="D36" s="56">
        <v>0</v>
      </c>
      <c r="E36" s="56">
        <v>0</v>
      </c>
      <c r="F36" s="56">
        <v>3</v>
      </c>
      <c r="G36" s="56">
        <v>3</v>
      </c>
      <c r="H36" s="56">
        <v>3</v>
      </c>
      <c r="I36" s="56">
        <v>0.01</v>
      </c>
    </row>
    <row r="37" spans="1:9">
      <c r="A37" s="55" t="s">
        <v>197</v>
      </c>
      <c r="B37" s="56" t="s">
        <v>198</v>
      </c>
      <c r="C37" s="56">
        <v>1</v>
      </c>
      <c r="D37" s="56">
        <v>33</v>
      </c>
      <c r="E37" s="56">
        <v>33</v>
      </c>
      <c r="F37" s="56">
        <v>3</v>
      </c>
      <c r="G37" s="56">
        <v>3</v>
      </c>
      <c r="H37" s="56">
        <v>36</v>
      </c>
      <c r="I37" s="56">
        <v>0.1</v>
      </c>
    </row>
    <row r="38" spans="1:9">
      <c r="A38" s="55" t="s">
        <v>199</v>
      </c>
      <c r="B38" s="56" t="s">
        <v>200</v>
      </c>
      <c r="C38" s="56">
        <v>217</v>
      </c>
      <c r="D38" s="56">
        <v>3081</v>
      </c>
      <c r="E38" s="56">
        <v>14.2</v>
      </c>
      <c r="F38" s="56">
        <v>4724</v>
      </c>
      <c r="G38" s="56">
        <v>21.77</v>
      </c>
      <c r="H38" s="56">
        <v>7805</v>
      </c>
      <c r="I38" s="56">
        <v>21.68</v>
      </c>
    </row>
    <row r="39" spans="1:9" ht="25.5">
      <c r="A39" s="55" t="s">
        <v>201</v>
      </c>
      <c r="B39" s="56" t="s">
        <v>202</v>
      </c>
      <c r="C39" s="56">
        <v>2</v>
      </c>
      <c r="D39" s="56">
        <v>12</v>
      </c>
      <c r="E39" s="56">
        <v>6</v>
      </c>
      <c r="F39" s="56">
        <v>19</v>
      </c>
      <c r="G39" s="56">
        <v>9.5</v>
      </c>
      <c r="H39" s="56">
        <v>31</v>
      </c>
      <c r="I39" s="56">
        <v>0.09</v>
      </c>
    </row>
    <row r="40" spans="1:9">
      <c r="A40" s="55" t="s">
        <v>203</v>
      </c>
      <c r="B40" s="56" t="s">
        <v>204</v>
      </c>
      <c r="C40" s="56">
        <v>66</v>
      </c>
      <c r="D40" s="56">
        <v>840</v>
      </c>
      <c r="E40" s="56">
        <v>12.73</v>
      </c>
      <c r="F40" s="56">
        <v>1638</v>
      </c>
      <c r="G40" s="56">
        <v>24.82</v>
      </c>
      <c r="H40" s="56">
        <v>2478</v>
      </c>
      <c r="I40" s="56">
        <v>6.88</v>
      </c>
    </row>
    <row r="41" spans="1:9">
      <c r="A41" s="55" t="s">
        <v>205</v>
      </c>
      <c r="B41" s="56" t="s">
        <v>206</v>
      </c>
      <c r="C41" s="56">
        <v>1</v>
      </c>
      <c r="D41" s="56">
        <v>26</v>
      </c>
      <c r="E41" s="56">
        <v>26</v>
      </c>
      <c r="F41" s="56">
        <v>0</v>
      </c>
      <c r="G41" s="56">
        <v>0</v>
      </c>
      <c r="H41" s="56">
        <v>26</v>
      </c>
      <c r="I41" s="56">
        <v>7.0000000000000007E-2</v>
      </c>
    </row>
    <row r="42" spans="1:9" ht="25.5">
      <c r="A42" s="55" t="s">
        <v>207</v>
      </c>
      <c r="B42" s="56" t="s">
        <v>208</v>
      </c>
      <c r="C42" s="56">
        <v>10</v>
      </c>
      <c r="D42" s="56">
        <v>198</v>
      </c>
      <c r="E42" s="56">
        <v>19.8</v>
      </c>
      <c r="F42" s="56">
        <v>356</v>
      </c>
      <c r="G42" s="56">
        <v>35.6</v>
      </c>
      <c r="H42" s="56">
        <v>554</v>
      </c>
      <c r="I42" s="56">
        <v>1.54</v>
      </c>
    </row>
    <row r="43" spans="1:9" ht="25.5">
      <c r="A43" s="55" t="s">
        <v>209</v>
      </c>
      <c r="B43" s="56" t="s">
        <v>210</v>
      </c>
      <c r="C43" s="56">
        <v>1</v>
      </c>
      <c r="D43" s="56">
        <v>0</v>
      </c>
      <c r="E43" s="56">
        <v>0</v>
      </c>
      <c r="F43" s="56">
        <v>42</v>
      </c>
      <c r="G43" s="56">
        <v>42</v>
      </c>
      <c r="H43" s="56">
        <v>42</v>
      </c>
      <c r="I43" s="56">
        <v>0.12</v>
      </c>
    </row>
    <row r="44" spans="1:9">
      <c r="A44" s="55" t="s">
        <v>211</v>
      </c>
      <c r="B44" s="56" t="s">
        <v>212</v>
      </c>
      <c r="C44" s="56">
        <v>567</v>
      </c>
      <c r="D44" s="56">
        <v>6885</v>
      </c>
      <c r="E44" s="56">
        <v>12.14</v>
      </c>
      <c r="F44" s="56">
        <v>16462</v>
      </c>
      <c r="G44" s="56">
        <v>29.03</v>
      </c>
      <c r="H44" s="56">
        <v>23347</v>
      </c>
      <c r="I44" s="56">
        <v>64.849999999999994</v>
      </c>
    </row>
    <row r="45" spans="1:9" ht="25.5">
      <c r="A45" s="55" t="s">
        <v>213</v>
      </c>
      <c r="B45" s="56" t="s">
        <v>214</v>
      </c>
      <c r="C45" s="56">
        <v>660</v>
      </c>
      <c r="D45" s="56">
        <v>8642</v>
      </c>
      <c r="E45" s="56">
        <v>13.09</v>
      </c>
      <c r="F45" s="56">
        <v>20681</v>
      </c>
      <c r="G45" s="56">
        <v>31.33</v>
      </c>
      <c r="H45" s="56">
        <v>29323</v>
      </c>
      <c r="I45" s="56">
        <v>81.45</v>
      </c>
    </row>
    <row r="46" spans="1:9">
      <c r="A46" s="55" t="s">
        <v>215</v>
      </c>
      <c r="B46" s="56" t="s">
        <v>216</v>
      </c>
      <c r="C46" s="56">
        <v>10</v>
      </c>
      <c r="D46" s="56">
        <v>134</v>
      </c>
      <c r="E46" s="56">
        <v>13.4</v>
      </c>
      <c r="F46" s="56">
        <v>73</v>
      </c>
      <c r="G46" s="56">
        <v>7.3</v>
      </c>
      <c r="H46" s="56">
        <v>207</v>
      </c>
      <c r="I46" s="56">
        <v>0.57999999999999996</v>
      </c>
    </row>
    <row r="47" spans="1:9">
      <c r="A47" s="55" t="s">
        <v>217</v>
      </c>
      <c r="B47" s="56" t="s">
        <v>218</v>
      </c>
      <c r="C47" s="56">
        <v>7</v>
      </c>
      <c r="D47" s="56">
        <v>83</v>
      </c>
      <c r="E47" s="56">
        <v>11.86</v>
      </c>
      <c r="F47" s="56">
        <v>62</v>
      </c>
      <c r="G47" s="56">
        <v>8.86</v>
      </c>
      <c r="H47" s="56">
        <v>145</v>
      </c>
      <c r="I47" s="56">
        <v>0.4</v>
      </c>
    </row>
    <row r="48" spans="1:9">
      <c r="A48" s="55" t="s">
        <v>219</v>
      </c>
      <c r="B48" s="56" t="s">
        <v>220</v>
      </c>
      <c r="C48" s="56">
        <v>2</v>
      </c>
      <c r="D48" s="56">
        <v>0</v>
      </c>
      <c r="E48" s="56">
        <v>0</v>
      </c>
      <c r="F48" s="56">
        <v>28</v>
      </c>
      <c r="G48" s="56">
        <v>14</v>
      </c>
      <c r="H48" s="56">
        <v>28</v>
      </c>
      <c r="I48" s="56">
        <v>0.08</v>
      </c>
    </row>
    <row r="49" spans="1:9">
      <c r="A49" s="55" t="s">
        <v>221</v>
      </c>
      <c r="B49" s="56" t="s">
        <v>222</v>
      </c>
      <c r="C49" s="56">
        <v>22</v>
      </c>
      <c r="D49" s="56">
        <v>789</v>
      </c>
      <c r="E49" s="56">
        <v>35.86</v>
      </c>
      <c r="F49" s="56">
        <v>1812</v>
      </c>
      <c r="G49" s="56">
        <v>82.36</v>
      </c>
      <c r="H49" s="56">
        <v>2601</v>
      </c>
      <c r="I49" s="56">
        <v>7.23</v>
      </c>
    </row>
    <row r="50" spans="1:9" ht="25.5">
      <c r="A50" s="55" t="s">
        <v>223</v>
      </c>
      <c r="B50" s="56" t="s">
        <v>224</v>
      </c>
      <c r="C50" s="56">
        <v>594</v>
      </c>
      <c r="D50" s="56">
        <v>6062</v>
      </c>
      <c r="E50" s="56">
        <v>10.210000000000001</v>
      </c>
      <c r="F50" s="56">
        <v>9672</v>
      </c>
      <c r="G50" s="56">
        <v>16.28</v>
      </c>
      <c r="H50" s="56">
        <v>15734</v>
      </c>
      <c r="I50" s="56">
        <v>43.71</v>
      </c>
    </row>
    <row r="51" spans="1:9">
      <c r="A51" s="55" t="s">
        <v>225</v>
      </c>
      <c r="B51" s="56" t="s">
        <v>226</v>
      </c>
      <c r="C51" s="56">
        <v>8</v>
      </c>
      <c r="D51" s="56">
        <v>114</v>
      </c>
      <c r="E51" s="56">
        <v>14.25</v>
      </c>
      <c r="F51" s="56">
        <v>61</v>
      </c>
      <c r="G51" s="56">
        <v>7.63</v>
      </c>
      <c r="H51" s="56">
        <v>175</v>
      </c>
      <c r="I51" s="56">
        <v>0.49</v>
      </c>
    </row>
    <row r="52" spans="1:9">
      <c r="A52" s="55" t="s">
        <v>227</v>
      </c>
      <c r="B52" s="56" t="s">
        <v>228</v>
      </c>
      <c r="C52" s="56">
        <v>1</v>
      </c>
      <c r="D52" s="56">
        <v>0</v>
      </c>
      <c r="E52" s="56">
        <v>0</v>
      </c>
      <c r="F52" s="56">
        <v>1</v>
      </c>
      <c r="G52" s="56">
        <v>1</v>
      </c>
      <c r="H52" s="56">
        <v>1</v>
      </c>
      <c r="I52" s="56">
        <v>0</v>
      </c>
    </row>
    <row r="53" spans="1:9">
      <c r="A53" s="55" t="s">
        <v>229</v>
      </c>
      <c r="B53" s="56" t="s">
        <v>230</v>
      </c>
      <c r="C53" s="56">
        <v>158</v>
      </c>
      <c r="D53" s="56">
        <v>2302</v>
      </c>
      <c r="E53" s="56">
        <v>14.57</v>
      </c>
      <c r="F53" s="56">
        <v>2235</v>
      </c>
      <c r="G53" s="56">
        <v>14.15</v>
      </c>
      <c r="H53" s="56">
        <v>4537</v>
      </c>
      <c r="I53" s="56">
        <v>12.6</v>
      </c>
    </row>
    <row r="54" spans="1:9">
      <c r="A54" s="55" t="s">
        <v>231</v>
      </c>
      <c r="B54" s="56" t="s">
        <v>232</v>
      </c>
      <c r="C54" s="56">
        <v>3</v>
      </c>
      <c r="D54" s="56">
        <v>81</v>
      </c>
      <c r="E54" s="56">
        <v>27</v>
      </c>
      <c r="F54" s="56">
        <v>70</v>
      </c>
      <c r="G54" s="56">
        <v>23.33</v>
      </c>
      <c r="H54" s="56">
        <v>151</v>
      </c>
      <c r="I54" s="56">
        <v>0.42</v>
      </c>
    </row>
    <row r="55" spans="1:9" ht="25.5">
      <c r="A55" s="55" t="s">
        <v>233</v>
      </c>
      <c r="B55" s="56" t="s">
        <v>234</v>
      </c>
      <c r="C55" s="56">
        <v>190</v>
      </c>
      <c r="D55" s="56">
        <v>2229</v>
      </c>
      <c r="E55" s="56">
        <v>11.73</v>
      </c>
      <c r="F55" s="56">
        <v>4853</v>
      </c>
      <c r="G55" s="56">
        <v>25.54</v>
      </c>
      <c r="H55" s="56">
        <v>7082</v>
      </c>
      <c r="I55" s="56">
        <v>19.670000000000002</v>
      </c>
    </row>
    <row r="56" spans="1:9">
      <c r="A56" s="55" t="s">
        <v>235</v>
      </c>
      <c r="B56" s="56" t="s">
        <v>236</v>
      </c>
      <c r="C56" s="56">
        <v>3</v>
      </c>
      <c r="D56" s="56">
        <v>21</v>
      </c>
      <c r="E56" s="56">
        <v>7</v>
      </c>
      <c r="F56" s="56">
        <v>80</v>
      </c>
      <c r="G56" s="56">
        <v>26.67</v>
      </c>
      <c r="H56" s="56">
        <v>101</v>
      </c>
      <c r="I56" s="56">
        <v>0.28000000000000003</v>
      </c>
    </row>
    <row r="57" spans="1:9">
      <c r="A57" s="55" t="s">
        <v>237</v>
      </c>
      <c r="B57" s="56" t="s">
        <v>238</v>
      </c>
      <c r="C57" s="56">
        <v>2538</v>
      </c>
      <c r="D57" s="56">
        <v>30679</v>
      </c>
      <c r="E57" s="56">
        <v>12.09</v>
      </c>
      <c r="F57" s="56">
        <v>83491</v>
      </c>
      <c r="G57" s="56">
        <v>32.9</v>
      </c>
      <c r="H57" s="56">
        <v>114170</v>
      </c>
      <c r="I57" s="56">
        <v>317.14</v>
      </c>
    </row>
    <row r="58" spans="1:9">
      <c r="A58" s="55" t="s">
        <v>239</v>
      </c>
      <c r="B58" s="56" t="s">
        <v>240</v>
      </c>
      <c r="C58" s="56">
        <v>2053</v>
      </c>
      <c r="D58" s="56">
        <v>26352</v>
      </c>
      <c r="E58" s="56">
        <v>12.84</v>
      </c>
      <c r="F58" s="56">
        <v>87711</v>
      </c>
      <c r="G58" s="56">
        <v>42.72</v>
      </c>
      <c r="H58" s="56">
        <v>114063</v>
      </c>
      <c r="I58" s="56">
        <v>316.83999999999997</v>
      </c>
    </row>
    <row r="59" spans="1:9">
      <c r="A59" s="55" t="s">
        <v>241</v>
      </c>
      <c r="B59" s="56" t="s">
        <v>242</v>
      </c>
      <c r="C59" s="56">
        <v>41</v>
      </c>
      <c r="D59" s="56">
        <v>377</v>
      </c>
      <c r="E59" s="56">
        <v>9.1999999999999993</v>
      </c>
      <c r="F59" s="56">
        <v>1501</v>
      </c>
      <c r="G59" s="56">
        <v>36.61</v>
      </c>
      <c r="H59" s="56">
        <v>1878</v>
      </c>
      <c r="I59" s="56">
        <v>5.22</v>
      </c>
    </row>
    <row r="60" spans="1:9">
      <c r="A60" s="55" t="s">
        <v>243</v>
      </c>
      <c r="B60" s="56" t="s">
        <v>244</v>
      </c>
      <c r="C60" s="56">
        <v>386</v>
      </c>
      <c r="D60" s="56">
        <v>4364</v>
      </c>
      <c r="E60" s="56">
        <v>11.31</v>
      </c>
      <c r="F60" s="56">
        <v>7872</v>
      </c>
      <c r="G60" s="56">
        <v>20.39</v>
      </c>
      <c r="H60" s="56">
        <v>12236</v>
      </c>
      <c r="I60" s="56">
        <v>33.99</v>
      </c>
    </row>
    <row r="61" spans="1:9">
      <c r="A61" s="55" t="s">
        <v>245</v>
      </c>
      <c r="B61" s="56" t="s">
        <v>246</v>
      </c>
      <c r="C61" s="56">
        <v>1434</v>
      </c>
      <c r="D61" s="56">
        <v>15716</v>
      </c>
      <c r="E61" s="56">
        <v>10.96</v>
      </c>
      <c r="F61" s="56">
        <v>31696</v>
      </c>
      <c r="G61" s="56">
        <v>22.1</v>
      </c>
      <c r="H61" s="56">
        <v>47412</v>
      </c>
      <c r="I61" s="56">
        <v>131.69999999999999</v>
      </c>
    </row>
    <row r="62" spans="1:9">
      <c r="A62" s="55" t="s">
        <v>247</v>
      </c>
      <c r="B62" s="56" t="s">
        <v>248</v>
      </c>
      <c r="C62" s="56">
        <v>737</v>
      </c>
      <c r="D62" s="56">
        <v>7629</v>
      </c>
      <c r="E62" s="56">
        <v>10.35</v>
      </c>
      <c r="F62" s="56">
        <v>8171</v>
      </c>
      <c r="G62" s="56">
        <v>11.09</v>
      </c>
      <c r="H62" s="56">
        <v>15800</v>
      </c>
      <c r="I62" s="56">
        <v>43.89</v>
      </c>
    </row>
    <row r="63" spans="1:9">
      <c r="A63" s="55" t="s">
        <v>249</v>
      </c>
      <c r="B63" s="56" t="s">
        <v>250</v>
      </c>
      <c r="C63" s="56">
        <v>10</v>
      </c>
      <c r="D63" s="56">
        <v>0</v>
      </c>
      <c r="E63" s="56">
        <v>0</v>
      </c>
      <c r="F63" s="56">
        <v>11</v>
      </c>
      <c r="G63" s="56">
        <v>1.1000000000000001</v>
      </c>
      <c r="H63" s="56">
        <v>11</v>
      </c>
      <c r="I63" s="56">
        <v>0.03</v>
      </c>
    </row>
    <row r="64" spans="1:9">
      <c r="A64" s="55" t="s">
        <v>251</v>
      </c>
      <c r="B64" s="56" t="s">
        <v>252</v>
      </c>
      <c r="C64" s="56">
        <v>4735</v>
      </c>
      <c r="D64" s="56">
        <v>39967</v>
      </c>
      <c r="E64" s="56">
        <v>8.44</v>
      </c>
      <c r="F64" s="56">
        <v>65959</v>
      </c>
      <c r="G64" s="56">
        <v>13.93</v>
      </c>
      <c r="H64" s="56">
        <v>105926</v>
      </c>
      <c r="I64" s="56">
        <v>294.24</v>
      </c>
    </row>
    <row r="65" spans="1:9">
      <c r="A65" s="55" t="s">
        <v>253</v>
      </c>
      <c r="B65" s="56" t="s">
        <v>254</v>
      </c>
      <c r="C65" s="56">
        <v>1186</v>
      </c>
      <c r="D65" s="56">
        <v>14814</v>
      </c>
      <c r="E65" s="56">
        <v>12.49</v>
      </c>
      <c r="F65" s="56">
        <v>29922</v>
      </c>
      <c r="G65" s="56">
        <v>25.23</v>
      </c>
      <c r="H65" s="56">
        <v>44736</v>
      </c>
      <c r="I65" s="56">
        <v>124.27</v>
      </c>
    </row>
    <row r="66" spans="1:9">
      <c r="A66" s="55" t="s">
        <v>255</v>
      </c>
      <c r="B66" s="56" t="s">
        <v>256</v>
      </c>
      <c r="C66" s="56">
        <v>516</v>
      </c>
      <c r="D66" s="56">
        <v>7522</v>
      </c>
      <c r="E66" s="56">
        <v>14.58</v>
      </c>
      <c r="F66" s="56">
        <v>13304</v>
      </c>
      <c r="G66" s="56">
        <v>25.78</v>
      </c>
      <c r="H66" s="56">
        <v>20826</v>
      </c>
      <c r="I66" s="56">
        <v>57.85</v>
      </c>
    </row>
    <row r="67" spans="1:9">
      <c r="A67" s="55" t="s">
        <v>257</v>
      </c>
      <c r="B67" s="56" t="s">
        <v>258</v>
      </c>
      <c r="C67" s="56">
        <v>14</v>
      </c>
      <c r="D67" s="56">
        <v>3</v>
      </c>
      <c r="E67" s="56">
        <v>0.21</v>
      </c>
      <c r="F67" s="56">
        <v>15</v>
      </c>
      <c r="G67" s="56">
        <v>1.07</v>
      </c>
      <c r="H67" s="56">
        <v>18</v>
      </c>
      <c r="I67" s="56">
        <v>0.05</v>
      </c>
    </row>
    <row r="68" spans="1:9" ht="25.5">
      <c r="A68" s="55" t="s">
        <v>259</v>
      </c>
      <c r="B68" s="56" t="s">
        <v>260</v>
      </c>
      <c r="C68" s="56">
        <v>137</v>
      </c>
      <c r="D68" s="56">
        <v>567</v>
      </c>
      <c r="E68" s="56">
        <v>4.1399999999999997</v>
      </c>
      <c r="F68" s="56">
        <v>1260</v>
      </c>
      <c r="G68" s="56">
        <v>9.1999999999999993</v>
      </c>
      <c r="H68" s="56">
        <v>1827</v>
      </c>
      <c r="I68" s="56">
        <v>5.08</v>
      </c>
    </row>
    <row r="69" spans="1:9">
      <c r="A69" s="55" t="s">
        <v>261</v>
      </c>
      <c r="B69" s="56" t="s">
        <v>262</v>
      </c>
      <c r="C69" s="56">
        <v>24</v>
      </c>
      <c r="D69" s="56">
        <v>26</v>
      </c>
      <c r="E69" s="56">
        <v>1.08</v>
      </c>
      <c r="F69" s="56">
        <v>285</v>
      </c>
      <c r="G69" s="56">
        <v>11.88</v>
      </c>
      <c r="H69" s="56">
        <v>311</v>
      </c>
      <c r="I69" s="56">
        <v>0.86</v>
      </c>
    </row>
    <row r="70" spans="1:9" ht="25.5">
      <c r="A70" s="55" t="s">
        <v>263</v>
      </c>
      <c r="B70" s="56" t="s">
        <v>264</v>
      </c>
      <c r="C70" s="56">
        <v>3454</v>
      </c>
      <c r="D70" s="56">
        <v>227</v>
      </c>
      <c r="E70" s="56">
        <v>7.0000000000000007E-2</v>
      </c>
      <c r="F70" s="56">
        <v>4177</v>
      </c>
      <c r="G70" s="56">
        <v>1.21</v>
      </c>
      <c r="H70" s="56">
        <v>4404</v>
      </c>
      <c r="I70" s="56">
        <v>12.23</v>
      </c>
    </row>
    <row r="71" spans="1:9" ht="25.5">
      <c r="A71" s="55" t="s">
        <v>265</v>
      </c>
      <c r="B71" s="56" t="s">
        <v>266</v>
      </c>
      <c r="C71" s="56">
        <v>5666</v>
      </c>
      <c r="D71" s="56">
        <v>47941</v>
      </c>
      <c r="E71" s="56">
        <v>8.4600000000000009</v>
      </c>
      <c r="F71" s="56">
        <v>73863</v>
      </c>
      <c r="G71" s="56">
        <v>13.04</v>
      </c>
      <c r="H71" s="56">
        <v>121804</v>
      </c>
      <c r="I71" s="56">
        <v>338.34</v>
      </c>
    </row>
    <row r="72" spans="1:9" ht="25.5">
      <c r="A72" s="55" t="s">
        <v>267</v>
      </c>
      <c r="B72" s="56" t="s">
        <v>268</v>
      </c>
      <c r="C72" s="56">
        <v>1</v>
      </c>
      <c r="D72" s="56">
        <v>13</v>
      </c>
      <c r="E72" s="56">
        <v>13</v>
      </c>
      <c r="F72" s="56">
        <v>28</v>
      </c>
      <c r="G72" s="56">
        <v>28</v>
      </c>
      <c r="H72" s="56">
        <v>41</v>
      </c>
      <c r="I72" s="56">
        <v>0.11</v>
      </c>
    </row>
    <row r="73" spans="1:9">
      <c r="A73" s="55" t="s">
        <v>269</v>
      </c>
      <c r="B73" s="56" t="s">
        <v>270</v>
      </c>
      <c r="C73" s="56">
        <v>7515</v>
      </c>
      <c r="D73" s="56">
        <v>52716</v>
      </c>
      <c r="E73" s="56">
        <v>7.01</v>
      </c>
      <c r="F73" s="56">
        <v>96357</v>
      </c>
      <c r="G73" s="56">
        <v>12.82</v>
      </c>
      <c r="H73" s="56">
        <v>149073</v>
      </c>
      <c r="I73" s="56">
        <v>414.09</v>
      </c>
    </row>
    <row r="74" spans="1:9" ht="25.5">
      <c r="A74" s="55" t="s">
        <v>271</v>
      </c>
      <c r="B74" s="56" t="s">
        <v>272</v>
      </c>
      <c r="C74" s="56">
        <v>21</v>
      </c>
      <c r="D74" s="56">
        <v>329</v>
      </c>
      <c r="E74" s="56">
        <v>15.67</v>
      </c>
      <c r="F74" s="56">
        <v>672</v>
      </c>
      <c r="G74" s="56">
        <v>32</v>
      </c>
      <c r="H74" s="56">
        <v>1001</v>
      </c>
      <c r="I74" s="56">
        <v>2.78</v>
      </c>
    </row>
    <row r="75" spans="1:9" ht="25.5">
      <c r="A75" s="55" t="s">
        <v>273</v>
      </c>
      <c r="B75" s="56" t="s">
        <v>274</v>
      </c>
      <c r="C75" s="56">
        <v>3</v>
      </c>
      <c r="D75" s="56">
        <v>30</v>
      </c>
      <c r="E75" s="56">
        <v>10</v>
      </c>
      <c r="F75" s="56">
        <v>19</v>
      </c>
      <c r="G75" s="56">
        <v>6.33</v>
      </c>
      <c r="H75" s="56">
        <v>49</v>
      </c>
      <c r="I75" s="56">
        <v>0.14000000000000001</v>
      </c>
    </row>
    <row r="76" spans="1:9" ht="25.5">
      <c r="A76" s="55" t="s">
        <v>275</v>
      </c>
      <c r="B76" s="56" t="s">
        <v>276</v>
      </c>
      <c r="C76" s="56">
        <v>10</v>
      </c>
      <c r="D76" s="56">
        <v>91</v>
      </c>
      <c r="E76" s="56">
        <v>9.1</v>
      </c>
      <c r="F76" s="56">
        <v>353</v>
      </c>
      <c r="G76" s="56">
        <v>35.299999999999997</v>
      </c>
      <c r="H76" s="56">
        <v>444</v>
      </c>
      <c r="I76" s="56">
        <v>1.23</v>
      </c>
    </row>
    <row r="77" spans="1:9" ht="25.5">
      <c r="A77" s="55" t="s">
        <v>277</v>
      </c>
      <c r="B77" s="56" t="s">
        <v>278</v>
      </c>
      <c r="C77" s="56">
        <v>3</v>
      </c>
      <c r="D77" s="56">
        <v>72</v>
      </c>
      <c r="E77" s="56">
        <v>24</v>
      </c>
      <c r="F77" s="56">
        <v>191</v>
      </c>
      <c r="G77" s="56">
        <v>63.67</v>
      </c>
      <c r="H77" s="56">
        <v>263</v>
      </c>
      <c r="I77" s="56">
        <v>0.73</v>
      </c>
    </row>
    <row r="78" spans="1:9" ht="25.5">
      <c r="A78" s="55" t="s">
        <v>279</v>
      </c>
      <c r="B78" s="56" t="s">
        <v>280</v>
      </c>
      <c r="C78" s="56">
        <v>1194</v>
      </c>
      <c r="D78" s="56">
        <v>20765</v>
      </c>
      <c r="E78" s="56">
        <v>17.39</v>
      </c>
      <c r="F78" s="56">
        <v>40135</v>
      </c>
      <c r="G78" s="56">
        <v>33.61</v>
      </c>
      <c r="H78" s="56">
        <v>60900</v>
      </c>
      <c r="I78" s="56">
        <v>169.17</v>
      </c>
    </row>
    <row r="79" spans="1:9" ht="25.5">
      <c r="A79" s="55" t="s">
        <v>281</v>
      </c>
      <c r="B79" s="56" t="s">
        <v>282</v>
      </c>
      <c r="C79" s="56">
        <v>183</v>
      </c>
      <c r="D79" s="56">
        <v>2860</v>
      </c>
      <c r="E79" s="56">
        <v>15.63</v>
      </c>
      <c r="F79" s="56">
        <v>2588</v>
      </c>
      <c r="G79" s="56">
        <v>14.14</v>
      </c>
      <c r="H79" s="56">
        <v>5448</v>
      </c>
      <c r="I79" s="56">
        <v>15.13</v>
      </c>
    </row>
    <row r="80" spans="1:9" ht="38.25">
      <c r="A80" s="55" t="s">
        <v>283</v>
      </c>
      <c r="B80" s="56" t="s">
        <v>284</v>
      </c>
      <c r="C80" s="56">
        <v>110</v>
      </c>
      <c r="D80" s="56">
        <v>1687</v>
      </c>
      <c r="E80" s="56">
        <v>15.34</v>
      </c>
      <c r="F80" s="56">
        <v>1640</v>
      </c>
      <c r="G80" s="56">
        <v>14.91</v>
      </c>
      <c r="H80" s="56">
        <v>3327</v>
      </c>
      <c r="I80" s="56">
        <v>9.24</v>
      </c>
    </row>
    <row r="81" spans="1:9" ht="25.5">
      <c r="A81" s="55" t="s">
        <v>285</v>
      </c>
      <c r="B81" s="56" t="s">
        <v>286</v>
      </c>
      <c r="C81" s="56">
        <v>105</v>
      </c>
      <c r="D81" s="56">
        <v>1572</v>
      </c>
      <c r="E81" s="56">
        <v>14.97</v>
      </c>
      <c r="F81" s="56">
        <v>1941</v>
      </c>
      <c r="G81" s="56">
        <v>18.489999999999998</v>
      </c>
      <c r="H81" s="56">
        <v>3513</v>
      </c>
      <c r="I81" s="56">
        <v>9.76</v>
      </c>
    </row>
    <row r="82" spans="1:9" ht="25.5">
      <c r="A82" s="55" t="s">
        <v>287</v>
      </c>
      <c r="B82" s="56" t="s">
        <v>288</v>
      </c>
      <c r="C82" s="56">
        <v>7424</v>
      </c>
      <c r="D82" s="56">
        <v>71347</v>
      </c>
      <c r="E82" s="56">
        <v>9.61</v>
      </c>
      <c r="F82" s="56">
        <v>101093</v>
      </c>
      <c r="G82" s="56">
        <v>13.62</v>
      </c>
      <c r="H82" s="56">
        <v>172440</v>
      </c>
      <c r="I82" s="56">
        <v>479</v>
      </c>
    </row>
    <row r="83" spans="1:9" ht="25.5">
      <c r="A83" s="55" t="s">
        <v>289</v>
      </c>
      <c r="B83" s="56" t="s">
        <v>290</v>
      </c>
      <c r="C83" s="56">
        <v>12082</v>
      </c>
      <c r="D83" s="56">
        <v>85944</v>
      </c>
      <c r="E83" s="56">
        <v>7.11</v>
      </c>
      <c r="F83" s="56">
        <v>88295</v>
      </c>
      <c r="G83" s="56">
        <v>7.31</v>
      </c>
      <c r="H83" s="56">
        <v>174239</v>
      </c>
      <c r="I83" s="56">
        <v>484</v>
      </c>
    </row>
    <row r="84" spans="1:9">
      <c r="A84" s="55" t="s">
        <v>291</v>
      </c>
      <c r="B84" s="56" t="s">
        <v>292</v>
      </c>
      <c r="C84" s="56">
        <v>135</v>
      </c>
      <c r="D84" s="56">
        <v>993</v>
      </c>
      <c r="E84" s="56">
        <v>7.36</v>
      </c>
      <c r="F84" s="56">
        <v>1512</v>
      </c>
      <c r="G84" s="56">
        <v>11.2</v>
      </c>
      <c r="H84" s="56">
        <v>2505</v>
      </c>
      <c r="I84" s="56">
        <v>6.96</v>
      </c>
    </row>
    <row r="85" spans="1:9">
      <c r="A85" s="55" t="s">
        <v>293</v>
      </c>
      <c r="B85" s="56" t="s">
        <v>294</v>
      </c>
      <c r="C85" s="56">
        <v>5629</v>
      </c>
      <c r="D85" s="56">
        <v>57568</v>
      </c>
      <c r="E85" s="56">
        <v>10.23</v>
      </c>
      <c r="F85" s="56">
        <v>79807</v>
      </c>
      <c r="G85" s="56">
        <v>14.18</v>
      </c>
      <c r="H85" s="56">
        <v>137375</v>
      </c>
      <c r="I85" s="56">
        <v>381.6</v>
      </c>
    </row>
    <row r="86" spans="1:9">
      <c r="A86" s="55" t="s">
        <v>295</v>
      </c>
      <c r="B86" s="56" t="s">
        <v>296</v>
      </c>
      <c r="C86" s="56">
        <v>39395</v>
      </c>
      <c r="D86" s="56">
        <v>320823</v>
      </c>
      <c r="E86" s="56">
        <v>8.14</v>
      </c>
      <c r="F86" s="56">
        <v>376786</v>
      </c>
      <c r="G86" s="56">
        <v>9.56</v>
      </c>
      <c r="H86" s="56">
        <v>697609</v>
      </c>
      <c r="I86" s="57">
        <v>1937.8</v>
      </c>
    </row>
    <row r="87" spans="1:9">
      <c r="A87" s="55" t="s">
        <v>297</v>
      </c>
      <c r="B87" s="56" t="s">
        <v>298</v>
      </c>
      <c r="C87" s="56">
        <v>1968</v>
      </c>
      <c r="D87" s="56">
        <v>18671</v>
      </c>
      <c r="E87" s="56">
        <v>9.49</v>
      </c>
      <c r="F87" s="56">
        <v>30588</v>
      </c>
      <c r="G87" s="56">
        <v>15.54</v>
      </c>
      <c r="H87" s="56">
        <v>49259</v>
      </c>
      <c r="I87" s="56">
        <v>136.83000000000001</v>
      </c>
    </row>
    <row r="88" spans="1:9">
      <c r="A88" s="55" t="s">
        <v>299</v>
      </c>
      <c r="B88" s="56" t="s">
        <v>300</v>
      </c>
      <c r="C88" s="56">
        <v>138</v>
      </c>
      <c r="D88" s="56">
        <v>1953</v>
      </c>
      <c r="E88" s="56">
        <v>14.15</v>
      </c>
      <c r="F88" s="56">
        <v>3326</v>
      </c>
      <c r="G88" s="56">
        <v>24.1</v>
      </c>
      <c r="H88" s="56">
        <v>5279</v>
      </c>
      <c r="I88" s="56">
        <v>14.66</v>
      </c>
    </row>
    <row r="89" spans="1:9">
      <c r="A89" s="55" t="s">
        <v>301</v>
      </c>
      <c r="B89" s="56" t="s">
        <v>302</v>
      </c>
      <c r="C89" s="56">
        <v>702</v>
      </c>
      <c r="D89" s="56">
        <v>9244</v>
      </c>
      <c r="E89" s="56">
        <v>13.17</v>
      </c>
      <c r="F89" s="56">
        <v>23917</v>
      </c>
      <c r="G89" s="56">
        <v>34.07</v>
      </c>
      <c r="H89" s="56">
        <v>33161</v>
      </c>
      <c r="I89" s="56">
        <v>92.11</v>
      </c>
    </row>
    <row r="90" spans="1:9">
      <c r="A90" s="55" t="s">
        <v>303</v>
      </c>
      <c r="B90" s="56" t="s">
        <v>304</v>
      </c>
      <c r="C90" s="56">
        <v>2</v>
      </c>
      <c r="D90" s="56">
        <v>9</v>
      </c>
      <c r="E90" s="56">
        <v>4.5</v>
      </c>
      <c r="F90" s="56">
        <v>30</v>
      </c>
      <c r="G90" s="56">
        <v>15</v>
      </c>
      <c r="H90" s="56">
        <v>39</v>
      </c>
      <c r="I90" s="56">
        <v>0.11</v>
      </c>
    </row>
    <row r="91" spans="1:9">
      <c r="A91" s="55" t="s">
        <v>305</v>
      </c>
      <c r="B91" s="56" t="s">
        <v>306</v>
      </c>
      <c r="C91" s="56">
        <v>83</v>
      </c>
      <c r="D91" s="56">
        <v>8</v>
      </c>
      <c r="E91" s="56">
        <v>0.1</v>
      </c>
      <c r="F91" s="56">
        <v>120</v>
      </c>
      <c r="G91" s="56">
        <v>1.45</v>
      </c>
      <c r="H91" s="56">
        <v>128</v>
      </c>
      <c r="I91" s="56">
        <v>0.36</v>
      </c>
    </row>
    <row r="92" spans="1:9">
      <c r="A92" s="55" t="s">
        <v>307</v>
      </c>
      <c r="B92" s="56" t="s">
        <v>308</v>
      </c>
      <c r="C92" s="56">
        <v>6899</v>
      </c>
      <c r="D92" s="56">
        <v>58494</v>
      </c>
      <c r="E92" s="56">
        <v>8.48</v>
      </c>
      <c r="F92" s="56">
        <v>64197</v>
      </c>
      <c r="G92" s="56">
        <v>9.31</v>
      </c>
      <c r="H92" s="56">
        <v>122691</v>
      </c>
      <c r="I92" s="56">
        <v>340.81</v>
      </c>
    </row>
    <row r="93" spans="1:9">
      <c r="A93" s="55" t="s">
        <v>309</v>
      </c>
      <c r="B93" s="56" t="s">
        <v>310</v>
      </c>
      <c r="C93" s="56">
        <v>673</v>
      </c>
      <c r="D93" s="56">
        <v>5424</v>
      </c>
      <c r="E93" s="56">
        <v>8.06</v>
      </c>
      <c r="F93" s="56">
        <v>8428</v>
      </c>
      <c r="G93" s="56">
        <v>12.52</v>
      </c>
      <c r="H93" s="56">
        <v>13852</v>
      </c>
      <c r="I93" s="56">
        <v>38.479999999999997</v>
      </c>
    </row>
    <row r="94" spans="1:9">
      <c r="A94" s="55" t="s">
        <v>311</v>
      </c>
      <c r="B94" s="56" t="s">
        <v>312</v>
      </c>
      <c r="C94" s="56">
        <v>497</v>
      </c>
      <c r="D94" s="56">
        <v>5208</v>
      </c>
      <c r="E94" s="56">
        <v>10.48</v>
      </c>
      <c r="F94" s="56">
        <v>9136</v>
      </c>
      <c r="G94" s="56">
        <v>18.38</v>
      </c>
      <c r="H94" s="56">
        <v>14344</v>
      </c>
      <c r="I94" s="56">
        <v>39.840000000000003</v>
      </c>
    </row>
    <row r="95" spans="1:9">
      <c r="A95" s="55" t="s">
        <v>313</v>
      </c>
      <c r="B95" s="56" t="s">
        <v>314</v>
      </c>
      <c r="C95" s="56">
        <v>98</v>
      </c>
      <c r="D95" s="56">
        <v>765</v>
      </c>
      <c r="E95" s="56">
        <v>7.81</v>
      </c>
      <c r="F95" s="56">
        <v>1171</v>
      </c>
      <c r="G95" s="56">
        <v>11.95</v>
      </c>
      <c r="H95" s="56">
        <v>1936</v>
      </c>
      <c r="I95" s="56">
        <v>5.38</v>
      </c>
    </row>
    <row r="96" spans="1:9" ht="25.5">
      <c r="A96" s="55" t="s">
        <v>315</v>
      </c>
      <c r="B96" s="56" t="s">
        <v>316</v>
      </c>
      <c r="C96" s="56">
        <v>4</v>
      </c>
      <c r="D96" s="56">
        <v>4</v>
      </c>
      <c r="E96" s="56">
        <v>1</v>
      </c>
      <c r="F96" s="56">
        <v>0</v>
      </c>
      <c r="G96" s="56">
        <v>0</v>
      </c>
      <c r="H96" s="56">
        <v>4</v>
      </c>
      <c r="I96" s="56">
        <v>0.01</v>
      </c>
    </row>
    <row r="97" spans="1:9">
      <c r="A97" s="55" t="s">
        <v>317</v>
      </c>
      <c r="B97" s="56" t="s">
        <v>318</v>
      </c>
      <c r="C97" s="56">
        <v>269</v>
      </c>
      <c r="D97" s="56">
        <v>3530</v>
      </c>
      <c r="E97" s="56">
        <v>13.12</v>
      </c>
      <c r="F97" s="56">
        <v>6081</v>
      </c>
      <c r="G97" s="56">
        <v>22.61</v>
      </c>
      <c r="H97" s="56">
        <v>9611</v>
      </c>
      <c r="I97" s="56">
        <v>26.7</v>
      </c>
    </row>
    <row r="98" spans="1:9" ht="25.5">
      <c r="A98" s="55" t="s">
        <v>319</v>
      </c>
      <c r="B98" s="56" t="s">
        <v>320</v>
      </c>
      <c r="C98" s="56">
        <v>14</v>
      </c>
      <c r="D98" s="56">
        <v>262</v>
      </c>
      <c r="E98" s="56">
        <v>18.71</v>
      </c>
      <c r="F98" s="56">
        <v>1115</v>
      </c>
      <c r="G98" s="56">
        <v>79.64</v>
      </c>
      <c r="H98" s="56">
        <v>1377</v>
      </c>
      <c r="I98" s="56">
        <v>3.83</v>
      </c>
    </row>
    <row r="99" spans="1:9" ht="25.5">
      <c r="A99" s="55" t="s">
        <v>321</v>
      </c>
      <c r="B99" s="56" t="s">
        <v>322</v>
      </c>
      <c r="C99" s="56">
        <v>10</v>
      </c>
      <c r="D99" s="56">
        <v>244</v>
      </c>
      <c r="E99" s="56">
        <v>24.4</v>
      </c>
      <c r="F99" s="56">
        <v>618</v>
      </c>
      <c r="G99" s="56">
        <v>61.8</v>
      </c>
      <c r="H99" s="56">
        <v>862</v>
      </c>
      <c r="I99" s="56">
        <v>2.39</v>
      </c>
    </row>
    <row r="100" spans="1:9" ht="25.5">
      <c r="A100" s="55" t="s">
        <v>323</v>
      </c>
      <c r="B100" s="56" t="s">
        <v>324</v>
      </c>
      <c r="C100" s="56">
        <v>263</v>
      </c>
      <c r="D100" s="56">
        <v>3486</v>
      </c>
      <c r="E100" s="56">
        <v>13.25</v>
      </c>
      <c r="F100" s="56">
        <v>7847</v>
      </c>
      <c r="G100" s="56">
        <v>29.84</v>
      </c>
      <c r="H100" s="56">
        <v>11333</v>
      </c>
      <c r="I100" s="56">
        <v>31.48</v>
      </c>
    </row>
    <row r="101" spans="1:9" ht="25.5">
      <c r="A101" s="55" t="s">
        <v>325</v>
      </c>
      <c r="B101" s="56" t="s">
        <v>326</v>
      </c>
      <c r="C101" s="56">
        <v>7</v>
      </c>
      <c r="D101" s="56">
        <v>65</v>
      </c>
      <c r="E101" s="56">
        <v>9.2899999999999991</v>
      </c>
      <c r="F101" s="56">
        <v>80</v>
      </c>
      <c r="G101" s="56">
        <v>11.43</v>
      </c>
      <c r="H101" s="56">
        <v>145</v>
      </c>
      <c r="I101" s="56">
        <v>0.4</v>
      </c>
    </row>
    <row r="102" spans="1:9">
      <c r="A102" s="55" t="s">
        <v>327</v>
      </c>
      <c r="B102" s="56" t="s">
        <v>192</v>
      </c>
      <c r="C102" s="56">
        <v>1264</v>
      </c>
      <c r="D102" s="56">
        <v>10366</v>
      </c>
      <c r="E102" s="56">
        <v>8.1999999999999993</v>
      </c>
      <c r="F102" s="56">
        <v>23206</v>
      </c>
      <c r="G102" s="56">
        <v>18.36</v>
      </c>
      <c r="H102" s="56">
        <v>33572</v>
      </c>
      <c r="I102" s="56">
        <v>93.26</v>
      </c>
    </row>
    <row r="103" spans="1:9">
      <c r="A103" s="55" t="s">
        <v>328</v>
      </c>
      <c r="B103" s="56" t="s">
        <v>329</v>
      </c>
      <c r="C103" s="56">
        <v>3</v>
      </c>
      <c r="D103" s="56">
        <v>33</v>
      </c>
      <c r="E103" s="56">
        <v>11</v>
      </c>
      <c r="F103" s="56">
        <v>437</v>
      </c>
      <c r="G103" s="56">
        <v>145.66999999999999</v>
      </c>
      <c r="H103" s="56">
        <v>470</v>
      </c>
      <c r="I103" s="56">
        <v>1.31</v>
      </c>
    </row>
    <row r="104" spans="1:9">
      <c r="A104" s="55" t="s">
        <v>330</v>
      </c>
      <c r="B104" s="56" t="s">
        <v>331</v>
      </c>
      <c r="C104" s="56">
        <v>2259</v>
      </c>
      <c r="D104" s="56">
        <v>18176</v>
      </c>
      <c r="E104" s="56">
        <v>8.0500000000000007</v>
      </c>
      <c r="F104" s="56">
        <v>28780</v>
      </c>
      <c r="G104" s="56">
        <v>12.74</v>
      </c>
      <c r="H104" s="56">
        <v>46956</v>
      </c>
      <c r="I104" s="56">
        <v>130.43</v>
      </c>
    </row>
    <row r="105" spans="1:9">
      <c r="A105" s="55" t="s">
        <v>332</v>
      </c>
      <c r="B105" s="56" t="s">
        <v>333</v>
      </c>
      <c r="C105" s="56">
        <v>2</v>
      </c>
      <c r="D105" s="56">
        <v>43</v>
      </c>
      <c r="E105" s="56">
        <v>21.5</v>
      </c>
      <c r="F105" s="56">
        <v>437</v>
      </c>
      <c r="G105" s="56">
        <v>218.5</v>
      </c>
      <c r="H105" s="56">
        <v>480</v>
      </c>
      <c r="I105" s="56">
        <v>1.33</v>
      </c>
    </row>
    <row r="106" spans="1:9">
      <c r="A106" s="55" t="s">
        <v>334</v>
      </c>
      <c r="B106" s="56" t="s">
        <v>335</v>
      </c>
      <c r="C106" s="56">
        <v>2</v>
      </c>
      <c r="D106" s="56">
        <v>33</v>
      </c>
      <c r="E106" s="56">
        <v>16.5</v>
      </c>
      <c r="F106" s="56">
        <v>32</v>
      </c>
      <c r="G106" s="56">
        <v>16</v>
      </c>
      <c r="H106" s="56">
        <v>65</v>
      </c>
      <c r="I106" s="56">
        <v>0.18</v>
      </c>
    </row>
    <row r="107" spans="1:9">
      <c r="A107" s="55" t="s">
        <v>336</v>
      </c>
      <c r="B107" s="56" t="s">
        <v>337</v>
      </c>
      <c r="C107" s="56">
        <v>419</v>
      </c>
      <c r="D107" s="56">
        <v>3171</v>
      </c>
      <c r="E107" s="56">
        <v>7.57</v>
      </c>
      <c r="F107" s="56">
        <v>5636</v>
      </c>
      <c r="G107" s="56">
        <v>13.45</v>
      </c>
      <c r="H107" s="56">
        <v>8807</v>
      </c>
      <c r="I107" s="56">
        <v>24.46</v>
      </c>
    </row>
    <row r="108" spans="1:9">
      <c r="A108" s="55" t="s">
        <v>338</v>
      </c>
      <c r="B108" s="56" t="s">
        <v>339</v>
      </c>
      <c r="C108" s="56">
        <v>6</v>
      </c>
      <c r="D108" s="56">
        <v>180</v>
      </c>
      <c r="E108" s="56">
        <v>30</v>
      </c>
      <c r="F108" s="56">
        <v>509</v>
      </c>
      <c r="G108" s="56">
        <v>84.83</v>
      </c>
      <c r="H108" s="56">
        <v>689</v>
      </c>
      <c r="I108" s="56">
        <v>1.91</v>
      </c>
    </row>
    <row r="109" spans="1:9">
      <c r="A109" s="55" t="s">
        <v>340</v>
      </c>
      <c r="B109" s="56" t="s">
        <v>204</v>
      </c>
      <c r="C109" s="56">
        <v>47</v>
      </c>
      <c r="D109" s="56">
        <v>398</v>
      </c>
      <c r="E109" s="56">
        <v>8.4700000000000006</v>
      </c>
      <c r="F109" s="56">
        <v>891</v>
      </c>
      <c r="G109" s="56">
        <v>18.96</v>
      </c>
      <c r="H109" s="56">
        <v>1289</v>
      </c>
      <c r="I109" s="56">
        <v>3.58</v>
      </c>
    </row>
    <row r="110" spans="1:9">
      <c r="A110" s="55" t="s">
        <v>341</v>
      </c>
      <c r="B110" s="56" t="s">
        <v>342</v>
      </c>
      <c r="C110" s="56">
        <v>3</v>
      </c>
      <c r="D110" s="56">
        <v>60</v>
      </c>
      <c r="E110" s="56">
        <v>20</v>
      </c>
      <c r="F110" s="56">
        <v>150</v>
      </c>
      <c r="G110" s="56">
        <v>50</v>
      </c>
      <c r="H110" s="56">
        <v>210</v>
      </c>
      <c r="I110" s="56">
        <v>0.57999999999999996</v>
      </c>
    </row>
    <row r="111" spans="1:9" ht="25.5">
      <c r="A111" s="55" t="s">
        <v>343</v>
      </c>
      <c r="B111" s="56" t="s">
        <v>344</v>
      </c>
      <c r="C111" s="56">
        <v>3</v>
      </c>
      <c r="D111" s="56">
        <v>80</v>
      </c>
      <c r="E111" s="56">
        <v>26.67</v>
      </c>
      <c r="F111" s="56">
        <v>93</v>
      </c>
      <c r="G111" s="56">
        <v>31</v>
      </c>
      <c r="H111" s="56">
        <v>173</v>
      </c>
      <c r="I111" s="56">
        <v>0.48</v>
      </c>
    </row>
    <row r="112" spans="1:9" ht="25.5">
      <c r="A112" s="55" t="s">
        <v>345</v>
      </c>
      <c r="B112" s="56" t="s">
        <v>346</v>
      </c>
      <c r="C112" s="56">
        <v>5</v>
      </c>
      <c r="D112" s="56">
        <v>181</v>
      </c>
      <c r="E112" s="56">
        <v>36.200000000000003</v>
      </c>
      <c r="F112" s="56">
        <v>298</v>
      </c>
      <c r="G112" s="56">
        <v>59.6</v>
      </c>
      <c r="H112" s="56">
        <v>479</v>
      </c>
      <c r="I112" s="56">
        <v>1.33</v>
      </c>
    </row>
    <row r="113" spans="1:9" ht="25.5">
      <c r="A113" s="55" t="s">
        <v>347</v>
      </c>
      <c r="B113" s="56" t="s">
        <v>348</v>
      </c>
      <c r="C113" s="56">
        <v>194</v>
      </c>
      <c r="D113" s="56">
        <v>3898</v>
      </c>
      <c r="E113" s="56">
        <v>20.09</v>
      </c>
      <c r="F113" s="56">
        <v>5009</v>
      </c>
      <c r="G113" s="56">
        <v>25.82</v>
      </c>
      <c r="H113" s="56">
        <v>8907</v>
      </c>
      <c r="I113" s="56">
        <v>24.74</v>
      </c>
    </row>
    <row r="114" spans="1:9" ht="25.5">
      <c r="A114" s="55" t="s">
        <v>349</v>
      </c>
      <c r="B114" s="56" t="s">
        <v>350</v>
      </c>
      <c r="C114" s="56">
        <v>6</v>
      </c>
      <c r="D114" s="56">
        <v>19</v>
      </c>
      <c r="E114" s="56">
        <v>3.17</v>
      </c>
      <c r="F114" s="56">
        <v>82</v>
      </c>
      <c r="G114" s="56">
        <v>13.67</v>
      </c>
      <c r="H114" s="56">
        <v>101</v>
      </c>
      <c r="I114" s="56">
        <v>0.28000000000000003</v>
      </c>
    </row>
    <row r="115" spans="1:9" ht="25.5">
      <c r="A115" s="55" t="s">
        <v>351</v>
      </c>
      <c r="B115" s="56" t="s">
        <v>352</v>
      </c>
      <c r="C115" s="56">
        <v>8</v>
      </c>
      <c r="D115" s="56">
        <v>116</v>
      </c>
      <c r="E115" s="56">
        <v>14.5</v>
      </c>
      <c r="F115" s="56">
        <v>131</v>
      </c>
      <c r="G115" s="56">
        <v>16.38</v>
      </c>
      <c r="H115" s="56">
        <v>247</v>
      </c>
      <c r="I115" s="56">
        <v>0.69</v>
      </c>
    </row>
    <row r="116" spans="1:9" ht="25.5">
      <c r="A116" s="55" t="s">
        <v>353</v>
      </c>
      <c r="B116" s="56" t="s">
        <v>354</v>
      </c>
      <c r="C116" s="56">
        <v>4</v>
      </c>
      <c r="D116" s="56">
        <v>30</v>
      </c>
      <c r="E116" s="56">
        <v>7.5</v>
      </c>
      <c r="F116" s="56">
        <v>273</v>
      </c>
      <c r="G116" s="56">
        <v>68.25</v>
      </c>
      <c r="H116" s="56">
        <v>303</v>
      </c>
      <c r="I116" s="56">
        <v>0.84</v>
      </c>
    </row>
    <row r="117" spans="1:9" ht="25.5">
      <c r="A117" s="55" t="s">
        <v>355</v>
      </c>
      <c r="B117" s="56" t="s">
        <v>356</v>
      </c>
      <c r="C117" s="56">
        <v>20</v>
      </c>
      <c r="D117" s="56">
        <v>221</v>
      </c>
      <c r="E117" s="56">
        <v>11.05</v>
      </c>
      <c r="F117" s="56">
        <v>136</v>
      </c>
      <c r="G117" s="56">
        <v>6.8</v>
      </c>
      <c r="H117" s="56">
        <v>357</v>
      </c>
      <c r="I117" s="56">
        <v>0.99</v>
      </c>
    </row>
    <row r="118" spans="1:9" ht="25.5">
      <c r="A118" s="55" t="s">
        <v>357</v>
      </c>
      <c r="B118" s="56" t="s">
        <v>358</v>
      </c>
      <c r="C118" s="56">
        <v>13</v>
      </c>
      <c r="D118" s="56">
        <v>533</v>
      </c>
      <c r="E118" s="56">
        <v>41</v>
      </c>
      <c r="F118" s="56">
        <v>1111</v>
      </c>
      <c r="G118" s="56">
        <v>85.46</v>
      </c>
      <c r="H118" s="56">
        <v>1644</v>
      </c>
      <c r="I118" s="56">
        <v>4.57</v>
      </c>
    </row>
    <row r="119" spans="1:9" ht="25.5">
      <c r="A119" s="55" t="s">
        <v>359</v>
      </c>
      <c r="B119" s="56" t="s">
        <v>360</v>
      </c>
      <c r="C119" s="56">
        <v>2</v>
      </c>
      <c r="D119" s="56">
        <v>5</v>
      </c>
      <c r="E119" s="56">
        <v>2.5</v>
      </c>
      <c r="F119" s="56">
        <v>24</v>
      </c>
      <c r="G119" s="56">
        <v>12</v>
      </c>
      <c r="H119" s="56">
        <v>29</v>
      </c>
      <c r="I119" s="56">
        <v>0.08</v>
      </c>
    </row>
    <row r="120" spans="1:9">
      <c r="A120" s="55" t="s">
        <v>361</v>
      </c>
      <c r="B120" s="56" t="s">
        <v>362</v>
      </c>
      <c r="C120" s="56">
        <v>325</v>
      </c>
      <c r="D120" s="56">
        <v>3131</v>
      </c>
      <c r="E120" s="56">
        <v>9.6300000000000008</v>
      </c>
      <c r="F120" s="56">
        <v>3543</v>
      </c>
      <c r="G120" s="56">
        <v>10.9</v>
      </c>
      <c r="H120" s="56">
        <v>6674</v>
      </c>
      <c r="I120" s="56">
        <v>18.54</v>
      </c>
    </row>
    <row r="121" spans="1:9" ht="25.5">
      <c r="A121" s="55" t="s">
        <v>363</v>
      </c>
      <c r="B121" s="56" t="s">
        <v>364</v>
      </c>
      <c r="C121" s="56">
        <v>2</v>
      </c>
      <c r="D121" s="56">
        <v>71</v>
      </c>
      <c r="E121" s="56">
        <v>35.5</v>
      </c>
      <c r="F121" s="56">
        <v>57</v>
      </c>
      <c r="G121" s="56">
        <v>28.5</v>
      </c>
      <c r="H121" s="56">
        <v>128</v>
      </c>
      <c r="I121" s="56">
        <v>0.36</v>
      </c>
    </row>
    <row r="122" spans="1:9">
      <c r="A122" s="55" t="s">
        <v>365</v>
      </c>
      <c r="B122" s="56" t="s">
        <v>366</v>
      </c>
      <c r="C122" s="56">
        <v>25</v>
      </c>
      <c r="D122" s="56">
        <v>713</v>
      </c>
      <c r="E122" s="56">
        <v>28.52</v>
      </c>
      <c r="F122" s="56">
        <v>344</v>
      </c>
      <c r="G122" s="56">
        <v>13.76</v>
      </c>
      <c r="H122" s="56">
        <v>1057</v>
      </c>
      <c r="I122" s="56">
        <v>2.94</v>
      </c>
    </row>
    <row r="123" spans="1:9" ht="25.5">
      <c r="A123" s="55" t="s">
        <v>367</v>
      </c>
      <c r="B123" s="56" t="s">
        <v>368</v>
      </c>
      <c r="C123" s="56">
        <v>17</v>
      </c>
      <c r="D123" s="56">
        <v>50</v>
      </c>
      <c r="E123" s="56">
        <v>2.94</v>
      </c>
      <c r="F123" s="56">
        <v>321</v>
      </c>
      <c r="G123" s="56">
        <v>18.88</v>
      </c>
      <c r="H123" s="56">
        <v>371</v>
      </c>
      <c r="I123" s="56">
        <v>1.03</v>
      </c>
    </row>
    <row r="124" spans="1:9">
      <c r="A124" s="55" t="s">
        <v>369</v>
      </c>
      <c r="B124" s="56" t="s">
        <v>370</v>
      </c>
      <c r="C124" s="56">
        <v>82</v>
      </c>
      <c r="D124" s="56">
        <v>745</v>
      </c>
      <c r="E124" s="56">
        <v>9.09</v>
      </c>
      <c r="F124" s="56">
        <v>1501</v>
      </c>
      <c r="G124" s="56">
        <v>18.3</v>
      </c>
      <c r="H124" s="56">
        <v>2246</v>
      </c>
      <c r="I124" s="56">
        <v>6.24</v>
      </c>
    </row>
    <row r="125" spans="1:9" ht="25.5">
      <c r="A125" s="55" t="s">
        <v>371</v>
      </c>
      <c r="B125" s="56" t="s">
        <v>372</v>
      </c>
      <c r="C125" s="56">
        <v>298</v>
      </c>
      <c r="D125" s="56">
        <v>3148</v>
      </c>
      <c r="E125" s="56">
        <v>10.56</v>
      </c>
      <c r="F125" s="56">
        <v>7092</v>
      </c>
      <c r="G125" s="56">
        <v>23.8</v>
      </c>
      <c r="H125" s="56">
        <v>10240</v>
      </c>
      <c r="I125" s="56">
        <v>28.44</v>
      </c>
    </row>
    <row r="126" spans="1:9">
      <c r="A126" s="55" t="s">
        <v>373</v>
      </c>
      <c r="B126" s="56" t="s">
        <v>374</v>
      </c>
      <c r="C126" s="56">
        <v>1847</v>
      </c>
      <c r="D126" s="56">
        <v>19367</v>
      </c>
      <c r="E126" s="56">
        <v>10.49</v>
      </c>
      <c r="F126" s="56">
        <v>47520</v>
      </c>
      <c r="G126" s="56">
        <v>25.73</v>
      </c>
      <c r="H126" s="56">
        <v>66887</v>
      </c>
      <c r="I126" s="56">
        <v>185.8</v>
      </c>
    </row>
    <row r="127" spans="1:9">
      <c r="A127" s="55" t="s">
        <v>375</v>
      </c>
      <c r="B127" s="56" t="s">
        <v>376</v>
      </c>
      <c r="C127" s="56">
        <v>89</v>
      </c>
      <c r="D127" s="56">
        <v>1489</v>
      </c>
      <c r="E127" s="56">
        <v>16.73</v>
      </c>
      <c r="F127" s="56">
        <v>874</v>
      </c>
      <c r="G127" s="56">
        <v>9.82</v>
      </c>
      <c r="H127" s="56">
        <v>2363</v>
      </c>
      <c r="I127" s="56">
        <v>6.56</v>
      </c>
    </row>
    <row r="128" spans="1:9" ht="25.5">
      <c r="A128" s="55" t="s">
        <v>377</v>
      </c>
      <c r="B128" s="56" t="s">
        <v>378</v>
      </c>
      <c r="C128" s="56">
        <v>11</v>
      </c>
      <c r="D128" s="56">
        <v>437</v>
      </c>
      <c r="E128" s="56">
        <v>39.729999999999997</v>
      </c>
      <c r="F128" s="56">
        <v>390</v>
      </c>
      <c r="G128" s="56">
        <v>35.450000000000003</v>
      </c>
      <c r="H128" s="56">
        <v>827</v>
      </c>
      <c r="I128" s="56">
        <v>2.2999999999999998</v>
      </c>
    </row>
    <row r="129" spans="1:9">
      <c r="A129" s="55" t="s">
        <v>379</v>
      </c>
      <c r="B129" s="56" t="s">
        <v>380</v>
      </c>
      <c r="C129" s="56">
        <v>1484</v>
      </c>
      <c r="D129" s="56">
        <v>20076</v>
      </c>
      <c r="E129" s="56">
        <v>13.53</v>
      </c>
      <c r="F129" s="56">
        <v>38964</v>
      </c>
      <c r="G129" s="56">
        <v>26.26</v>
      </c>
      <c r="H129" s="56">
        <v>59040</v>
      </c>
      <c r="I129" s="56">
        <v>164</v>
      </c>
    </row>
    <row r="130" spans="1:9" ht="25.5">
      <c r="A130" s="55" t="s">
        <v>381</v>
      </c>
      <c r="B130" s="56" t="s">
        <v>382</v>
      </c>
      <c r="C130" s="56">
        <v>34</v>
      </c>
      <c r="D130" s="56">
        <v>61</v>
      </c>
      <c r="E130" s="56">
        <v>1.79</v>
      </c>
      <c r="F130" s="56">
        <v>43</v>
      </c>
      <c r="G130" s="56">
        <v>1.26</v>
      </c>
      <c r="H130" s="56">
        <v>104</v>
      </c>
      <c r="I130" s="56">
        <v>0.28999999999999998</v>
      </c>
    </row>
    <row r="131" spans="1:9" ht="25.5">
      <c r="A131" s="55" t="s">
        <v>383</v>
      </c>
      <c r="B131" s="56" t="s">
        <v>384</v>
      </c>
      <c r="C131" s="56">
        <v>276</v>
      </c>
      <c r="D131" s="56">
        <v>3087</v>
      </c>
      <c r="E131" s="56">
        <v>11.18</v>
      </c>
      <c r="F131" s="56">
        <v>5330</v>
      </c>
      <c r="G131" s="56">
        <v>19.309999999999999</v>
      </c>
      <c r="H131" s="56">
        <v>8417</v>
      </c>
      <c r="I131" s="56">
        <v>23.38</v>
      </c>
    </row>
    <row r="132" spans="1:9">
      <c r="A132" s="55" t="s">
        <v>385</v>
      </c>
      <c r="B132" s="56" t="s">
        <v>386</v>
      </c>
      <c r="C132" s="56">
        <v>417</v>
      </c>
      <c r="D132" s="56">
        <v>40</v>
      </c>
      <c r="E132" s="56">
        <v>0.1</v>
      </c>
      <c r="F132" s="56">
        <v>696</v>
      </c>
      <c r="G132" s="56">
        <v>1.67</v>
      </c>
      <c r="H132" s="56">
        <v>736</v>
      </c>
      <c r="I132" s="56">
        <v>2.04</v>
      </c>
    </row>
    <row r="133" spans="1:9">
      <c r="A133" s="55" t="s">
        <v>387</v>
      </c>
      <c r="B133" s="56" t="s">
        <v>388</v>
      </c>
      <c r="C133" s="56">
        <v>195</v>
      </c>
      <c r="D133" s="56">
        <v>2443</v>
      </c>
      <c r="E133" s="56">
        <v>12.53</v>
      </c>
      <c r="F133" s="56">
        <v>3506</v>
      </c>
      <c r="G133" s="56">
        <v>17.98</v>
      </c>
      <c r="H133" s="56">
        <v>5949</v>
      </c>
      <c r="I133" s="56">
        <v>16.53</v>
      </c>
    </row>
    <row r="134" spans="1:9">
      <c r="A134" s="55" t="s">
        <v>389</v>
      </c>
      <c r="B134" s="56" t="s">
        <v>390</v>
      </c>
      <c r="C134" s="56">
        <v>460</v>
      </c>
      <c r="D134" s="56">
        <v>4180</v>
      </c>
      <c r="E134" s="56">
        <v>9.09</v>
      </c>
      <c r="F134" s="56">
        <v>3241</v>
      </c>
      <c r="G134" s="56">
        <v>7.05</v>
      </c>
      <c r="H134" s="56">
        <v>7421</v>
      </c>
      <c r="I134" s="56">
        <v>20.61</v>
      </c>
    </row>
    <row r="135" spans="1:9" ht="25.5">
      <c r="A135" s="55" t="s">
        <v>391</v>
      </c>
      <c r="B135" s="56" t="s">
        <v>392</v>
      </c>
      <c r="C135" s="56">
        <v>1</v>
      </c>
      <c r="D135" s="56">
        <v>0</v>
      </c>
      <c r="E135" s="56">
        <v>0</v>
      </c>
      <c r="F135" s="56">
        <v>10</v>
      </c>
      <c r="G135" s="56">
        <v>10</v>
      </c>
      <c r="H135" s="56">
        <v>10</v>
      </c>
      <c r="I135" s="56">
        <v>0.03</v>
      </c>
    </row>
    <row r="136" spans="1:9">
      <c r="A136" s="55" t="s">
        <v>393</v>
      </c>
      <c r="B136" s="56" t="s">
        <v>394</v>
      </c>
      <c r="C136" s="56">
        <v>4471</v>
      </c>
      <c r="D136" s="56">
        <v>32989</v>
      </c>
      <c r="E136" s="56">
        <v>7.38</v>
      </c>
      <c r="F136" s="56">
        <v>19524</v>
      </c>
      <c r="G136" s="56">
        <v>4.37</v>
      </c>
      <c r="H136" s="56">
        <v>52513</v>
      </c>
      <c r="I136" s="56">
        <v>145.87</v>
      </c>
    </row>
    <row r="137" spans="1:9">
      <c r="A137" s="55" t="s">
        <v>395</v>
      </c>
      <c r="B137" s="56" t="s">
        <v>396</v>
      </c>
      <c r="C137" s="56">
        <v>541</v>
      </c>
      <c r="D137" s="56">
        <v>5795</v>
      </c>
      <c r="E137" s="56">
        <v>10.71</v>
      </c>
      <c r="F137" s="56">
        <v>9677</v>
      </c>
      <c r="G137" s="56">
        <v>17.89</v>
      </c>
      <c r="H137" s="56">
        <v>15472</v>
      </c>
      <c r="I137" s="56">
        <v>42.98</v>
      </c>
    </row>
    <row r="138" spans="1:9">
      <c r="A138" s="55" t="s">
        <v>397</v>
      </c>
      <c r="B138" s="56" t="s">
        <v>398</v>
      </c>
      <c r="C138" s="56">
        <v>647</v>
      </c>
      <c r="D138" s="56">
        <v>6858</v>
      </c>
      <c r="E138" s="56">
        <v>10.6</v>
      </c>
      <c r="F138" s="56">
        <v>11629</v>
      </c>
      <c r="G138" s="56">
        <v>17.97</v>
      </c>
      <c r="H138" s="56">
        <v>18487</v>
      </c>
      <c r="I138" s="56">
        <v>51.35</v>
      </c>
    </row>
    <row r="139" spans="1:9">
      <c r="A139" s="55" t="s">
        <v>399</v>
      </c>
      <c r="B139" s="56" t="s">
        <v>400</v>
      </c>
      <c r="C139" s="56">
        <v>12</v>
      </c>
      <c r="D139" s="56">
        <v>319</v>
      </c>
      <c r="E139" s="56">
        <v>26.58</v>
      </c>
      <c r="F139" s="56">
        <v>1480</v>
      </c>
      <c r="G139" s="56">
        <v>123.33</v>
      </c>
      <c r="H139" s="56">
        <v>1799</v>
      </c>
      <c r="I139" s="56">
        <v>5</v>
      </c>
    </row>
    <row r="140" spans="1:9">
      <c r="A140" s="55" t="s">
        <v>401</v>
      </c>
      <c r="B140" s="56" t="s">
        <v>402</v>
      </c>
      <c r="C140" s="56">
        <v>14</v>
      </c>
      <c r="D140" s="56">
        <v>313</v>
      </c>
      <c r="E140" s="56">
        <v>22.36</v>
      </c>
      <c r="F140" s="56">
        <v>342</v>
      </c>
      <c r="G140" s="56">
        <v>24.43</v>
      </c>
      <c r="H140" s="56">
        <v>655</v>
      </c>
      <c r="I140" s="56">
        <v>1.82</v>
      </c>
    </row>
    <row r="141" spans="1:9">
      <c r="A141" s="55" t="s">
        <v>403</v>
      </c>
      <c r="B141" s="56" t="s">
        <v>404</v>
      </c>
      <c r="C141" s="56">
        <v>20</v>
      </c>
      <c r="D141" s="56">
        <v>368</v>
      </c>
      <c r="E141" s="56">
        <v>18.399999999999999</v>
      </c>
      <c r="F141" s="56">
        <v>475</v>
      </c>
      <c r="G141" s="56">
        <v>23.75</v>
      </c>
      <c r="H141" s="56">
        <v>843</v>
      </c>
      <c r="I141" s="56">
        <v>2.34</v>
      </c>
    </row>
    <row r="142" spans="1:9">
      <c r="A142" s="55" t="s">
        <v>405</v>
      </c>
      <c r="B142" s="56" t="s">
        <v>406</v>
      </c>
      <c r="C142" s="56">
        <v>65</v>
      </c>
      <c r="D142" s="56">
        <v>5</v>
      </c>
      <c r="E142" s="56">
        <v>0.08</v>
      </c>
      <c r="F142" s="56">
        <v>177</v>
      </c>
      <c r="G142" s="56">
        <v>2.72</v>
      </c>
      <c r="H142" s="56">
        <v>182</v>
      </c>
      <c r="I142" s="56">
        <v>0.51</v>
      </c>
    </row>
    <row r="143" spans="1:9" ht="25.5">
      <c r="A143" s="55" t="s">
        <v>407</v>
      </c>
      <c r="B143" s="56" t="s">
        <v>408</v>
      </c>
      <c r="C143" s="56">
        <v>147</v>
      </c>
      <c r="D143" s="56">
        <v>859</v>
      </c>
      <c r="E143" s="56">
        <v>5.84</v>
      </c>
      <c r="F143" s="56">
        <v>2418</v>
      </c>
      <c r="G143" s="56">
        <v>16.45</v>
      </c>
      <c r="H143" s="56">
        <v>3277</v>
      </c>
      <c r="I143" s="56">
        <v>9.1</v>
      </c>
    </row>
    <row r="144" spans="1:9">
      <c r="A144" s="58"/>
      <c r="B144" s="58"/>
      <c r="C144" s="59">
        <v>154570</v>
      </c>
      <c r="D144" s="59">
        <v>1275656</v>
      </c>
      <c r="E144" s="59">
        <v>8.25</v>
      </c>
      <c r="F144" s="59">
        <v>1960769</v>
      </c>
      <c r="G144" s="59">
        <v>12.69</v>
      </c>
      <c r="H144" s="59">
        <v>3236425</v>
      </c>
      <c r="I144" s="60">
        <v>8990.07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CMT Meter Test Cost</vt:lpstr>
      <vt:lpstr>GWST Meter Change Cost</vt:lpstr>
      <vt:lpstr>Cost Per Meter Read</vt:lpstr>
      <vt:lpstr>CMT Resource Requirement</vt:lpstr>
      <vt:lpstr>CMT Salary</vt:lpstr>
      <vt:lpstr>GWST FY12 Order Volume</vt:lpstr>
    </vt:vector>
  </TitlesOfParts>
  <Company>City of Richmond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mcclainm</dc:creator>
  <cp:lastModifiedBy>Burkefrc</cp:lastModifiedBy>
  <cp:lastPrinted>2012-10-10T18:56:15Z</cp:lastPrinted>
  <dcterms:created xsi:type="dcterms:W3CDTF">2012-10-10T00:18:08Z</dcterms:created>
  <dcterms:modified xsi:type="dcterms:W3CDTF">2012-10-18T13:07:46Z</dcterms:modified>
</cp:coreProperties>
</file>