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15480" windowHeight="11250"/>
  </bookViews>
  <sheets>
    <sheet name="Gas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K243" i="1"/>
  <c r="K245" s="1"/>
  <c r="K247" s="1"/>
  <c r="K219"/>
  <c r="E218"/>
  <c r="O209"/>
  <c r="G209"/>
  <c r="I208"/>
  <c r="O208" s="1"/>
  <c r="O206"/>
  <c r="I205"/>
  <c r="O205" s="1"/>
  <c r="O203"/>
  <c r="O202"/>
  <c r="K201"/>
  <c r="I201"/>
  <c r="O201" s="1"/>
  <c r="O199"/>
  <c r="K198"/>
  <c r="I198"/>
  <c r="O198" s="1"/>
  <c r="O196"/>
  <c r="O195"/>
  <c r="O194"/>
  <c r="O193"/>
  <c r="O192"/>
  <c r="O191"/>
  <c r="K190"/>
  <c r="I190"/>
  <c r="O190" s="1"/>
  <c r="O187"/>
  <c r="O186"/>
  <c r="O185"/>
  <c r="O184"/>
  <c r="G184"/>
  <c r="O183"/>
  <c r="O182"/>
  <c r="O181"/>
  <c r="M180"/>
  <c r="O180" s="1"/>
  <c r="M179"/>
  <c r="O179" s="1"/>
  <c r="O178"/>
  <c r="O177"/>
  <c r="G176"/>
  <c r="O176" s="1"/>
  <c r="O175"/>
  <c r="O174"/>
  <c r="M173"/>
  <c r="O173" s="1"/>
  <c r="O172"/>
  <c r="O171"/>
  <c r="M170"/>
  <c r="O170" s="1"/>
  <c r="O169"/>
  <c r="O168"/>
  <c r="O167"/>
  <c r="M167"/>
  <c r="M166"/>
  <c r="M211" s="1"/>
  <c r="I166"/>
  <c r="O166" s="1"/>
  <c r="O163"/>
  <c r="O162"/>
  <c r="G161"/>
  <c r="O161" s="1"/>
  <c r="G160"/>
  <c r="O160" s="1"/>
  <c r="G159"/>
  <c r="O159" s="1"/>
  <c r="G158"/>
  <c r="O158" s="1"/>
  <c r="G157"/>
  <c r="O157" s="1"/>
  <c r="O156"/>
  <c r="O155"/>
  <c r="O154"/>
  <c r="G153"/>
  <c r="O153" s="1"/>
  <c r="G152"/>
  <c r="O152" s="1"/>
  <c r="G151"/>
  <c r="O151" s="1"/>
  <c r="O150"/>
  <c r="O149"/>
  <c r="O148"/>
  <c r="O147"/>
  <c r="O146"/>
  <c r="O145"/>
  <c r="O144"/>
  <c r="O143"/>
  <c r="O142"/>
  <c r="O141"/>
  <c r="O140"/>
  <c r="O139"/>
  <c r="M138"/>
  <c r="G138"/>
  <c r="O138" s="1"/>
  <c r="G137"/>
  <c r="O137" s="1"/>
  <c r="O136"/>
  <c r="O135"/>
  <c r="O134"/>
  <c r="O133"/>
  <c r="G132"/>
  <c r="O132" s="1"/>
  <c r="O131"/>
  <c r="O130"/>
  <c r="O129"/>
  <c r="O128"/>
  <c r="M128"/>
  <c r="O127"/>
  <c r="G127"/>
  <c r="O126"/>
  <c r="G126"/>
  <c r="O125"/>
  <c r="O124"/>
  <c r="O123"/>
  <c r="G123"/>
  <c r="O122"/>
  <c r="G121"/>
  <c r="O121" s="1"/>
  <c r="O120"/>
  <c r="O119"/>
  <c r="G119"/>
  <c r="O118"/>
  <c r="G118"/>
  <c r="M117"/>
  <c r="O117" s="1"/>
  <c r="I117"/>
  <c r="O115"/>
  <c r="O114"/>
  <c r="O113"/>
  <c r="G112"/>
  <c r="O112" s="1"/>
  <c r="M111"/>
  <c r="G111"/>
  <c r="O111" s="1"/>
  <c r="M110"/>
  <c r="O110" s="1"/>
  <c r="O109"/>
  <c r="M108"/>
  <c r="G108"/>
  <c r="O108" s="1"/>
  <c r="O107"/>
  <c r="O106"/>
  <c r="M105"/>
  <c r="I105"/>
  <c r="O105" s="1"/>
  <c r="O103"/>
  <c r="O102"/>
  <c r="O101"/>
  <c r="O100"/>
  <c r="O99"/>
  <c r="O98"/>
  <c r="O97"/>
  <c r="O96"/>
  <c r="O95"/>
  <c r="O94"/>
  <c r="O93"/>
  <c r="S91" s="1"/>
  <c r="M91"/>
  <c r="I91"/>
  <c r="O91" s="1"/>
  <c r="O89"/>
  <c r="O88"/>
  <c r="O87"/>
  <c r="O86"/>
  <c r="O85"/>
  <c r="O84"/>
  <c r="G83"/>
  <c r="O83" s="1"/>
  <c r="O82"/>
  <c r="O81"/>
  <c r="G80"/>
  <c r="O80" s="1"/>
  <c r="O79"/>
  <c r="O78"/>
  <c r="O77"/>
  <c r="O76"/>
  <c r="O75"/>
  <c r="O74"/>
  <c r="G74"/>
  <c r="O73"/>
  <c r="G73"/>
  <c r="O72"/>
  <c r="O71"/>
  <c r="O70"/>
  <c r="G70"/>
  <c r="O69"/>
  <c r="M68"/>
  <c r="I68"/>
  <c r="K68" s="1"/>
  <c r="O68" s="1"/>
  <c r="O66"/>
  <c r="O65"/>
  <c r="O64"/>
  <c r="O63"/>
  <c r="O62"/>
  <c r="O61"/>
  <c r="G61"/>
  <c r="O60"/>
  <c r="O59"/>
  <c r="O58"/>
  <c r="S57"/>
  <c r="M57"/>
  <c r="G57"/>
  <c r="O57" s="1"/>
  <c r="O56"/>
  <c r="S55"/>
  <c r="M55"/>
  <c r="G55"/>
  <c r="O55" s="1"/>
  <c r="S54"/>
  <c r="M54"/>
  <c r="G54"/>
  <c r="O54" s="1"/>
  <c r="S53"/>
  <c r="M53"/>
  <c r="G53"/>
  <c r="O53" s="1"/>
  <c r="S52"/>
  <c r="G52"/>
  <c r="O52" s="1"/>
  <c r="S51"/>
  <c r="M51"/>
  <c r="G51"/>
  <c r="O51" s="1"/>
  <c r="M50"/>
  <c r="I50"/>
  <c r="O50" s="1"/>
  <c r="V50" s="1"/>
  <c r="O47"/>
  <c r="G46"/>
  <c r="O46" s="1"/>
  <c r="O45"/>
  <c r="O44"/>
  <c r="G43"/>
  <c r="O43" s="1"/>
  <c r="O42"/>
  <c r="O41"/>
  <c r="G41"/>
  <c r="I40"/>
  <c r="K40" s="1"/>
  <c r="O38"/>
  <c r="I37"/>
  <c r="K37" s="1"/>
  <c r="O35"/>
  <c r="O34"/>
  <c r="O33"/>
  <c r="O32"/>
  <c r="K31"/>
  <c r="I31"/>
  <c r="O31" s="1"/>
  <c r="O29"/>
  <c r="K28"/>
  <c r="I28"/>
  <c r="O28" s="1"/>
  <c r="O26"/>
  <c r="K25"/>
  <c r="I25"/>
  <c r="O25" s="1"/>
  <c r="O22"/>
  <c r="O21"/>
  <c r="O20"/>
  <c r="K19"/>
  <c r="I19"/>
  <c r="O19" s="1"/>
  <c r="O17"/>
  <c r="O16"/>
  <c r="O15"/>
  <c r="K14"/>
  <c r="I14"/>
  <c r="O14" s="1"/>
  <c r="O12"/>
  <c r="G12"/>
  <c r="G211" s="1"/>
  <c r="I11"/>
  <c r="I211" s="1"/>
  <c r="S68" l="1"/>
  <c r="S117"/>
  <c r="O11"/>
  <c r="O37"/>
  <c r="O211" s="1"/>
  <c r="O40"/>
  <c r="K205"/>
  <c r="K208"/>
  <c r="K11"/>
  <c r="K211" s="1"/>
  <c r="I214" s="1"/>
  <c r="K91"/>
</calcChain>
</file>

<file path=xl/sharedStrings.xml><?xml version="1.0" encoding="utf-8"?>
<sst xmlns="http://schemas.openxmlformats.org/spreadsheetml/2006/main" count="410" uniqueCount="301">
  <si>
    <t>GAS UTILITY</t>
  </si>
  <si>
    <t>DETAIL TRIAL BALANCE</t>
  </si>
  <si>
    <t>PLANT IN SERVICE</t>
  </si>
  <si>
    <t xml:space="preserve"> </t>
  </si>
  <si>
    <t xml:space="preserve">GENERAL </t>
  </si>
  <si>
    <t>PROPERTY</t>
  </si>
  <si>
    <t>LEDGER</t>
  </si>
  <si>
    <t>ACCOUNT</t>
  </si>
  <si>
    <t>LGFS</t>
  </si>
  <si>
    <t>RECORDS-</t>
  </si>
  <si>
    <t>3040-3980</t>
  </si>
  <si>
    <t>1580/1581</t>
  </si>
  <si>
    <t>Total</t>
  </si>
  <si>
    <t>NUMBER</t>
  </si>
  <si>
    <t>DESCRIPTION</t>
  </si>
  <si>
    <t>DETAIL</t>
  </si>
  <si>
    <t>CONTROL</t>
  </si>
  <si>
    <t>Old Accounts</t>
  </si>
  <si>
    <t>New Accounts</t>
  </si>
  <si>
    <t>G/L</t>
  </si>
  <si>
    <t>304.00</t>
  </si>
  <si>
    <t>3040</t>
  </si>
  <si>
    <t>Land and Land Rights</t>
  </si>
  <si>
    <t xml:space="preserve">    .02</t>
  </si>
  <si>
    <t xml:space="preserve">  Land and Land Rights</t>
  </si>
  <si>
    <t>305.00</t>
  </si>
  <si>
    <t>3050</t>
  </si>
  <si>
    <t>Structures and Improvements</t>
  </si>
  <si>
    <t xml:space="preserve">  Propane Air Plant-Cardwell Road</t>
  </si>
  <si>
    <t xml:space="preserve">    .03</t>
  </si>
  <si>
    <t xml:space="preserve">  Works and Station Structures-Production</t>
  </si>
  <si>
    <t xml:space="preserve">    .04</t>
  </si>
  <si>
    <t xml:space="preserve">  Moore Street Holder and Wise Street</t>
  </si>
  <si>
    <t>307.00</t>
  </si>
  <si>
    <t>3070</t>
  </si>
  <si>
    <t>Electric Generating and Operating Equipment</t>
  </si>
  <si>
    <t xml:space="preserve">  Fulton Gas Works-Emergency Standby</t>
  </si>
  <si>
    <t xml:space="preserve">  Electric Power Supply-Fulton</t>
  </si>
  <si>
    <t xml:space="preserve">  Cardwell Road Propane Plant</t>
  </si>
  <si>
    <t>311.00</t>
  </si>
  <si>
    <t>3080</t>
  </si>
  <si>
    <t>Liquefied Petroleum Gas Equipment</t>
  </si>
  <si>
    <t>313.00</t>
  </si>
  <si>
    <t>3132</t>
  </si>
  <si>
    <t>Other Gas Generating Equipment</t>
  </si>
  <si>
    <t xml:space="preserve">  Oil Storage</t>
  </si>
  <si>
    <t>320.00</t>
  </si>
  <si>
    <t>3090</t>
  </si>
  <si>
    <t>Yard Connections and Miscellaneous Equipment</t>
  </si>
  <si>
    <t xml:space="preserve">  Production Plant Yard Connections</t>
  </si>
  <si>
    <t xml:space="preserve">  Fire Protection Equipment</t>
  </si>
  <si>
    <t xml:space="preserve">  Laboratory Equipment</t>
  </si>
  <si>
    <t xml:space="preserve">    .05</t>
  </si>
  <si>
    <t xml:space="preserve">  Tools and Shop Equipment</t>
  </si>
  <si>
    <t>374.00</t>
  </si>
  <si>
    <t>3740</t>
  </si>
  <si>
    <t>Land and Land Rights-Distribution Plant</t>
  </si>
  <si>
    <t xml:space="preserve">  Distribution Plant</t>
  </si>
  <si>
    <t>375.00</t>
  </si>
  <si>
    <t>3750</t>
  </si>
  <si>
    <t xml:space="preserve">  Structures-Distribution</t>
  </si>
  <si>
    <t xml:space="preserve">  East Gate Station</t>
  </si>
  <si>
    <t xml:space="preserve">  Huguenot Road--South Gate Station</t>
  </si>
  <si>
    <t>Northgate Station</t>
  </si>
  <si>
    <t xml:space="preserve">    .06</t>
  </si>
  <si>
    <t>Jeff Davis Natural Gas Fueling Station</t>
  </si>
  <si>
    <t xml:space="preserve">    .07</t>
  </si>
  <si>
    <t>Parkline Building</t>
  </si>
  <si>
    <t xml:space="preserve">    .08</t>
  </si>
  <si>
    <t>James River Petroleum Gas Fueling Station</t>
  </si>
  <si>
    <t>376.00</t>
  </si>
  <si>
    <t>3760</t>
  </si>
  <si>
    <t>Transmissions and Distribution Mains</t>
  </si>
  <si>
    <t xml:space="preserve">  2" Main and Under</t>
  </si>
  <si>
    <t xml:space="preserve">  3" Mains</t>
  </si>
  <si>
    <t xml:space="preserve">  4" Mains</t>
  </si>
  <si>
    <t xml:space="preserve">  6" Mains</t>
  </si>
  <si>
    <t xml:space="preserve">  8" Mains</t>
  </si>
  <si>
    <t xml:space="preserve">    .10</t>
  </si>
  <si>
    <t xml:space="preserve">  10" Main</t>
  </si>
  <si>
    <t xml:space="preserve">    .11</t>
  </si>
  <si>
    <t xml:space="preserve">  12" Main</t>
  </si>
  <si>
    <t xml:space="preserve">    .13</t>
  </si>
  <si>
    <t xml:space="preserve">  14" Mains</t>
  </si>
  <si>
    <t xml:space="preserve">    .14</t>
  </si>
  <si>
    <t xml:space="preserve">  16" Mains</t>
  </si>
  <si>
    <t xml:space="preserve">    .15</t>
  </si>
  <si>
    <t xml:space="preserve">  20" Mains</t>
  </si>
  <si>
    <t xml:space="preserve">    .16</t>
  </si>
  <si>
    <t xml:space="preserve">  24" Mains</t>
  </si>
  <si>
    <t xml:space="preserve">    .17</t>
  </si>
  <si>
    <t xml:space="preserve">  Pressure Regulation Devices</t>
  </si>
  <si>
    <t xml:space="preserve">    .18</t>
  </si>
  <si>
    <t xml:space="preserve">  18" Mains</t>
  </si>
  <si>
    <t xml:space="preserve">    .20</t>
  </si>
  <si>
    <t xml:space="preserve">  2" and Under Service Headers</t>
  </si>
  <si>
    <t xml:space="preserve">    .22</t>
  </si>
  <si>
    <t xml:space="preserve">  4" Service Headers</t>
  </si>
  <si>
    <t xml:space="preserve">    .23</t>
  </si>
  <si>
    <t xml:space="preserve">  6" Service Headers</t>
  </si>
  <si>
    <t xml:space="preserve"> 378.00</t>
  </si>
  <si>
    <t>3780</t>
  </si>
  <si>
    <t>Measuring and Regulating Equipment</t>
  </si>
  <si>
    <t xml:space="preserve">  3" and Under Regulators</t>
  </si>
  <si>
    <t xml:space="preserve">    .21</t>
  </si>
  <si>
    <t xml:space="preserve">  4" Regulators</t>
  </si>
  <si>
    <t xml:space="preserve">  4" Dual Regulators</t>
  </si>
  <si>
    <t xml:space="preserve">    .59</t>
  </si>
  <si>
    <t xml:space="preserve">  6" lbs. to inches Regulators</t>
  </si>
  <si>
    <t xml:space="preserve">    .60</t>
  </si>
  <si>
    <t xml:space="preserve">  6" x 6" Regulators</t>
  </si>
  <si>
    <t xml:space="preserve">    .74</t>
  </si>
  <si>
    <t xml:space="preserve">  8" x 8" Regulators</t>
  </si>
  <si>
    <t xml:space="preserve">    .78</t>
  </si>
  <si>
    <t xml:space="preserve">  Telemetric Pressure</t>
  </si>
  <si>
    <t xml:space="preserve">    .83</t>
  </si>
  <si>
    <t xml:space="preserve">  Pressure Indicator</t>
  </si>
  <si>
    <t xml:space="preserve">    .84</t>
  </si>
  <si>
    <t xml:space="preserve">  Relief Valve (No Regulator)</t>
  </si>
  <si>
    <t xml:space="preserve">    .85</t>
  </si>
  <si>
    <t xml:space="preserve">  Gauges and Mountings</t>
  </si>
  <si>
    <t xml:space="preserve">    .86</t>
  </si>
  <si>
    <t xml:space="preserve">  Storage Plant Yard Connections</t>
  </si>
  <si>
    <t xml:space="preserve">    .88</t>
  </si>
  <si>
    <t xml:space="preserve">  12" Valves</t>
  </si>
  <si>
    <t xml:space="preserve">    .89</t>
  </si>
  <si>
    <t xml:space="preserve">  Odorizing Equipment</t>
  </si>
  <si>
    <t xml:space="preserve">    .90</t>
  </si>
  <si>
    <t xml:space="preserve">  Yard Piping</t>
  </si>
  <si>
    <t xml:space="preserve">    .91</t>
  </si>
  <si>
    <t xml:space="preserve">  HP line Regulator</t>
  </si>
  <si>
    <t xml:space="preserve">    .92</t>
  </si>
  <si>
    <t xml:space="preserve">    .93</t>
  </si>
  <si>
    <t xml:space="preserve">  Line Regulators</t>
  </si>
  <si>
    <t xml:space="preserve">    .94</t>
  </si>
  <si>
    <t xml:space="preserve">  HP Line Regulators</t>
  </si>
  <si>
    <t xml:space="preserve">    .95</t>
  </si>
  <si>
    <t xml:space="preserve">  Pressure Recording Gauges</t>
  </si>
  <si>
    <t xml:space="preserve">    .96</t>
  </si>
  <si>
    <t>District &amp; Regulator Station</t>
  </si>
  <si>
    <t xml:space="preserve">    .98</t>
  </si>
  <si>
    <t>District Station</t>
  </si>
  <si>
    <t xml:space="preserve"> 379.00</t>
  </si>
  <si>
    <t>3790</t>
  </si>
  <si>
    <t>Measuring and Regulating Equipment--</t>
  </si>
  <si>
    <t>City Gate Check Stations</t>
  </si>
  <si>
    <t xml:space="preserve">  Regulators--Stock Card</t>
  </si>
  <si>
    <t xml:space="preserve">  Odorizers</t>
  </si>
  <si>
    <t xml:space="preserve">  Cleaners, Scrubbers, Metering equipment</t>
  </si>
  <si>
    <t xml:space="preserve">  Regulators ( W. Gate &amp; RPE )</t>
  </si>
  <si>
    <t>West Gate - 12" Valve(s)</t>
  </si>
  <si>
    <t>West Gate - Becker Gas Supply System</t>
  </si>
  <si>
    <t xml:space="preserve">    .09</t>
  </si>
  <si>
    <t>West Gate - Instrumentation &amp; Control Equipment</t>
  </si>
  <si>
    <t>West Gate - Orifice Runs</t>
  </si>
  <si>
    <t>West Gate - Odorant System</t>
  </si>
  <si>
    <t xml:space="preserve">    .12</t>
  </si>
  <si>
    <t>West Gate - Ball Valves</t>
  </si>
  <si>
    <t xml:space="preserve"> 380.00</t>
  </si>
  <si>
    <t>3800</t>
  </si>
  <si>
    <t>Services</t>
  </si>
  <si>
    <t xml:space="preserve">  Meter Installations--Hexagrams 'LOS' Program</t>
  </si>
  <si>
    <t xml:space="preserve">   "LOS" Program</t>
  </si>
  <si>
    <t xml:space="preserve">  2" and Under Services</t>
  </si>
  <si>
    <t xml:space="preserve">  3" Services</t>
  </si>
  <si>
    <t xml:space="preserve">  4" Services</t>
  </si>
  <si>
    <t xml:space="preserve">  6" &amp; 8" Services</t>
  </si>
  <si>
    <t xml:space="preserve">  12" Services</t>
  </si>
  <si>
    <t xml:space="preserve">  Private Property Lights-Installation Costs</t>
  </si>
  <si>
    <t xml:space="preserve">  Type I &amp; Type II Lamps--Sidewalk</t>
  </si>
  <si>
    <t xml:space="preserve">  Type III Lamps-Sidewalk (Historical)</t>
  </si>
  <si>
    <t xml:space="preserve"> 381.00</t>
  </si>
  <si>
    <t>3810</t>
  </si>
  <si>
    <t>Consumer Meters</t>
  </si>
  <si>
    <t xml:space="preserve">  3 LT or 2B 80 R80</t>
  </si>
  <si>
    <t xml:space="preserve">  5 Lite Tin Case Meters</t>
  </si>
  <si>
    <t xml:space="preserve">  10 LT Tin Case Meters</t>
  </si>
  <si>
    <t xml:space="preserve">  20 LT Tin Case Meters</t>
  </si>
  <si>
    <t xml:space="preserve">  30 LT Tin Case Meters</t>
  </si>
  <si>
    <t xml:space="preserve">  45 LT Tin Case Meters</t>
  </si>
  <si>
    <t xml:space="preserve">  150 LT Tin Case Meters</t>
  </si>
  <si>
    <t xml:space="preserve">  100 LT Tin Case Meters</t>
  </si>
  <si>
    <t xml:space="preserve">  1-A Sprague</t>
  </si>
  <si>
    <t xml:space="preserve">  Sprague 2A Iron Case Meters</t>
  </si>
  <si>
    <t xml:space="preserve">  Sprague 3A Case Meters</t>
  </si>
  <si>
    <t xml:space="preserve">  #1000 Sprague/ 5A Sprague Meters</t>
  </si>
  <si>
    <t xml:space="preserve">  AAT-30 Turbo Auto-Adjust </t>
  </si>
  <si>
    <t xml:space="preserve">  Sprague O Iron Case Meters</t>
  </si>
  <si>
    <t xml:space="preserve">  #175 Lancaster Meters or National</t>
  </si>
  <si>
    <t xml:space="preserve">  25 C Tinned Steel Case Meters</t>
  </si>
  <si>
    <t xml:space="preserve">    .19</t>
  </si>
  <si>
    <t xml:space="preserve">  # AL 5000 Gas Meters</t>
  </si>
  <si>
    <t xml:space="preserve">  #240 Comb. Meters</t>
  </si>
  <si>
    <t xml:space="preserve">  250 B Meter</t>
  </si>
  <si>
    <t xml:space="preserve">  500 B Meter</t>
  </si>
  <si>
    <t xml:space="preserve">  175 Rockwell,R-200 Rockwell, 175 A Superior</t>
  </si>
  <si>
    <t xml:space="preserve">    .24</t>
  </si>
  <si>
    <t xml:space="preserve">  35 B Meter, 750 Rockwell</t>
  </si>
  <si>
    <t xml:space="preserve">    .25</t>
  </si>
  <si>
    <t xml:space="preserve">  #5000 Rockwell</t>
  </si>
  <si>
    <t xml:space="preserve">    .26</t>
  </si>
  <si>
    <t xml:space="preserve">  #10000 Rockwell </t>
  </si>
  <si>
    <t xml:space="preserve">    .27</t>
  </si>
  <si>
    <t xml:space="preserve">  Series "G" Turbo</t>
  </si>
  <si>
    <t xml:space="preserve">    .28</t>
  </si>
  <si>
    <t xml:space="preserve">  TP-4, 2" Rockwell Turbometers</t>
  </si>
  <si>
    <t xml:space="preserve">    .29</t>
  </si>
  <si>
    <t xml:space="preserve">  TPL-9, 3" Rockwell</t>
  </si>
  <si>
    <t xml:space="preserve">    .30</t>
  </si>
  <si>
    <t xml:space="preserve">  T-18 4" Turbometer</t>
  </si>
  <si>
    <t xml:space="preserve">    .31</t>
  </si>
  <si>
    <t xml:space="preserve">  12" Turbometer</t>
  </si>
  <si>
    <t xml:space="preserve">    .32</t>
  </si>
  <si>
    <t xml:space="preserve">  6" T-30 Turbometer</t>
  </si>
  <si>
    <t xml:space="preserve">    .33</t>
  </si>
  <si>
    <t xml:space="preserve">  T-60 8" Turbometers</t>
  </si>
  <si>
    <t xml:space="preserve">    .34</t>
  </si>
  <si>
    <t xml:space="preserve">  Connersville 4 x 12 Iron Meters</t>
  </si>
  <si>
    <t xml:space="preserve">    .35</t>
  </si>
  <si>
    <t xml:space="preserve">  RM 5000 Meter</t>
  </si>
  <si>
    <t xml:space="preserve">    .36</t>
  </si>
  <si>
    <t xml:space="preserve">  #4-Emco</t>
  </si>
  <si>
    <t xml:space="preserve">    .37</t>
  </si>
  <si>
    <t xml:space="preserve">  Emco 4 1/2 Iron case</t>
  </si>
  <si>
    <t xml:space="preserve">    .38</t>
  </si>
  <si>
    <t xml:space="preserve">  Emco 5 Iron case</t>
  </si>
  <si>
    <t xml:space="preserve">    .39</t>
  </si>
  <si>
    <t xml:space="preserve">  Electrocorrectors</t>
  </si>
  <si>
    <t xml:space="preserve">    .40</t>
  </si>
  <si>
    <t xml:space="preserve"> RM 2000 Meter Rotary</t>
  </si>
  <si>
    <t xml:space="preserve">    .41</t>
  </si>
  <si>
    <t xml:space="preserve">  Metric Base Pressure Index BR-60</t>
  </si>
  <si>
    <t xml:space="preserve">    .42</t>
  </si>
  <si>
    <t xml:space="preserve">  Romet 1000</t>
  </si>
  <si>
    <t xml:space="preserve">    .43</t>
  </si>
  <si>
    <t xml:space="preserve">  Romet 1500</t>
  </si>
  <si>
    <t xml:space="preserve">    .44</t>
  </si>
  <si>
    <t xml:space="preserve">  Roots Rotary # 3M125</t>
  </si>
  <si>
    <t xml:space="preserve">    .45</t>
  </si>
  <si>
    <t xml:space="preserve">  #3000 Rotary Gas Meters</t>
  </si>
  <si>
    <t xml:space="preserve">    .46</t>
  </si>
  <si>
    <t xml:space="preserve">  #7000 Rotary Gas</t>
  </si>
  <si>
    <t xml:space="preserve">    .47</t>
  </si>
  <si>
    <t xml:space="preserve">  Hexagram Modules</t>
  </si>
  <si>
    <t xml:space="preserve">    .48</t>
  </si>
  <si>
    <t xml:space="preserve">  AMR Automatic Meter System</t>
  </si>
  <si>
    <t xml:space="preserve"> 383.00</t>
  </si>
  <si>
    <t>3830</t>
  </si>
  <si>
    <t>House Regulators</t>
  </si>
  <si>
    <t xml:space="preserve">  3/4" x 3/4" Type KR</t>
  </si>
  <si>
    <t xml:space="preserve">  1" Ejector</t>
  </si>
  <si>
    <t xml:space="preserve">  2" #441 Commercial Regulators</t>
  </si>
  <si>
    <t xml:space="preserve">  1 1/4" x 1 1/4" Type KR</t>
  </si>
  <si>
    <t xml:space="preserve">  1 1/2" x 1 1/2" Type KR</t>
  </si>
  <si>
    <t xml:space="preserve">  1 1/2" Regulator</t>
  </si>
  <si>
    <t xml:space="preserve">  2" Regulator</t>
  </si>
  <si>
    <t xml:space="preserve">  3" regulator</t>
  </si>
  <si>
    <t xml:space="preserve">  2" x 2" Regulators</t>
  </si>
  <si>
    <t xml:space="preserve">  3" x 3"</t>
  </si>
  <si>
    <t xml:space="preserve">  4" Regulator</t>
  </si>
  <si>
    <t xml:space="preserve">  6" Line regulator</t>
  </si>
  <si>
    <t xml:space="preserve">  1" Regulator</t>
  </si>
  <si>
    <t xml:space="preserve">  2" lbs. to Inches actual flow regulators</t>
  </si>
  <si>
    <t xml:space="preserve">  3" lbs. to Inches actual flow regulators</t>
  </si>
  <si>
    <t xml:space="preserve">  4" lbs. to Inches actual flow regulators</t>
  </si>
  <si>
    <t xml:space="preserve">  6" lbs. to Inches actual flow regulators</t>
  </si>
  <si>
    <t xml:space="preserve">  2" lbs. to lbs. actual flow regulators</t>
  </si>
  <si>
    <t xml:space="preserve">  3" lbs. to lbs. actual flow regulators</t>
  </si>
  <si>
    <t xml:space="preserve">  4" lbs. to lbs. actual flow regulators</t>
  </si>
  <si>
    <t xml:space="preserve">  6" lbs. to lbs. actual flow regulators</t>
  </si>
  <si>
    <t xml:space="preserve"> 385.00</t>
  </si>
  <si>
    <t>3850</t>
  </si>
  <si>
    <t>Industrial Measuring and Regulating Equipment</t>
  </si>
  <si>
    <t xml:space="preserve">  Reynolds Metal at 4th and Bainbridge</t>
  </si>
  <si>
    <t xml:space="preserve">  James River Paper Co.-Tredgear St.</t>
  </si>
  <si>
    <t xml:space="preserve">  MCV Boiler Plant &amp; RPE PLANT</t>
  </si>
  <si>
    <t xml:space="preserve">  Allen Industries at Terminal Road</t>
  </si>
  <si>
    <t xml:space="preserve">  Natural Gas Gate Stations</t>
  </si>
  <si>
    <t>1098 EGR Gas Regulator</t>
  </si>
  <si>
    <t xml:space="preserve"> 390.00</t>
  </si>
  <si>
    <t>3900</t>
  </si>
  <si>
    <t xml:space="preserve">  Structures and Improvements</t>
  </si>
  <si>
    <t xml:space="preserve"> 395.00</t>
  </si>
  <si>
    <t>Laboratory Equipment</t>
  </si>
  <si>
    <t xml:space="preserve">  Gas Testers and Indicators</t>
  </si>
  <si>
    <t xml:space="preserve">  Potentiometers</t>
  </si>
  <si>
    <t xml:space="preserve"> 397.00</t>
  </si>
  <si>
    <t>3970</t>
  </si>
  <si>
    <t>Communications Equipment</t>
  </si>
  <si>
    <t xml:space="preserve">  Radios, Intercoms, etc.</t>
  </si>
  <si>
    <t xml:space="preserve"> 398.00</t>
  </si>
  <si>
    <t>3980</t>
  </si>
  <si>
    <t>Miscellaneous Equipment</t>
  </si>
  <si>
    <t xml:space="preserve">  Miscellaneous Equipment</t>
  </si>
  <si>
    <t xml:space="preserve"> 101.00</t>
  </si>
  <si>
    <t>Total Plant in Service</t>
  </si>
  <si>
    <t>===============</t>
  </si>
  <si>
    <t>=</t>
  </si>
  <si>
    <t>TB</t>
  </si>
  <si>
    <t>Trial Balance 2012</t>
  </si>
  <si>
    <t>Account#</t>
  </si>
</sst>
</file>

<file path=xl/styles.xml><?xml version="1.0" encoding="utf-8"?>
<styleSheet xmlns="http://schemas.openxmlformats.org/spreadsheetml/2006/main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hh:mm:ss\ AM/PM_)"/>
    <numFmt numFmtId="165" formatCode="dd\-mmm\-yy_)"/>
    <numFmt numFmtId="166" formatCode="[$-409]mmmm\ d\,\ yyyy;@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9">
    <xf numFmtId="0" fontId="0" fillId="0" borderId="0" xfId="0"/>
    <xf numFmtId="0" fontId="2" fillId="0" borderId="0" xfId="0" applyFont="1" applyAlignment="1">
      <alignment horizontal="centerContinuous"/>
    </xf>
    <xf numFmtId="0" fontId="3" fillId="0" borderId="0" xfId="0" applyFont="1" applyAlignment="1">
      <alignment horizontal="centerContinuous"/>
    </xf>
    <xf numFmtId="164" fontId="3" fillId="0" borderId="0" xfId="0" applyNumberFormat="1" applyFont="1" applyAlignment="1" applyProtection="1">
      <alignment horizontal="centerContinuous"/>
    </xf>
    <xf numFmtId="40" fontId="3" fillId="0" borderId="0" xfId="0" applyNumberFormat="1" applyFont="1" applyAlignment="1">
      <alignment horizontal="centerContinuous"/>
    </xf>
    <xf numFmtId="0" fontId="3" fillId="0" borderId="0" xfId="0" applyFont="1"/>
    <xf numFmtId="40" fontId="3" fillId="0" borderId="0" xfId="0" applyNumberFormat="1" applyFont="1" applyBorder="1"/>
    <xf numFmtId="0" fontId="3" fillId="0" borderId="0" xfId="0" applyFont="1" applyBorder="1"/>
    <xf numFmtId="165" fontId="2" fillId="0" borderId="0" xfId="0" applyNumberFormat="1" applyFont="1" applyAlignment="1" applyProtection="1">
      <alignment horizontal="centerContinuous"/>
    </xf>
    <xf numFmtId="0" fontId="2" fillId="0" borderId="0" xfId="0" applyFont="1" applyBorder="1" applyAlignment="1">
      <alignment horizontal="center"/>
    </xf>
    <xf numFmtId="166" fontId="2" fillId="0" borderId="0" xfId="0" applyNumberFormat="1" applyFont="1" applyAlignment="1">
      <alignment horizontal="centerContinuous"/>
    </xf>
    <xf numFmtId="166" fontId="3" fillId="0" borderId="0" xfId="0" applyNumberFormat="1" applyFont="1" applyAlignment="1">
      <alignment horizontal="centerContinuous"/>
    </xf>
    <xf numFmtId="40" fontId="2" fillId="0" borderId="0" xfId="0" applyNumberFormat="1" applyFont="1" applyBorder="1"/>
    <xf numFmtId="0" fontId="3" fillId="0" borderId="0" xfId="0" applyFont="1" applyFill="1" applyAlignment="1">
      <alignment horizontal="center"/>
    </xf>
    <xf numFmtId="0" fontId="2" fillId="0" borderId="0" xfId="0" applyFont="1" applyAlignment="1" applyProtection="1">
      <alignment horizontal="center"/>
    </xf>
    <xf numFmtId="40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 applyProtection="1">
      <alignment horizontal="center"/>
    </xf>
    <xf numFmtId="0" fontId="2" fillId="0" borderId="0" xfId="0" applyFont="1"/>
    <xf numFmtId="0" fontId="2" fillId="0" borderId="0" xfId="0" applyFont="1" applyFill="1" applyBorder="1" applyAlignment="1" applyProtection="1">
      <alignment horizontal="center"/>
    </xf>
    <xf numFmtId="0" fontId="2" fillId="0" borderId="1" xfId="0" applyFont="1" applyBorder="1" applyAlignment="1" applyProtection="1">
      <alignment horizontal="center"/>
    </xf>
    <xf numFmtId="0" fontId="2" fillId="0" borderId="1" xfId="0" applyFont="1" applyBorder="1" applyAlignment="1">
      <alignment horizontal="center"/>
    </xf>
    <xf numFmtId="40" fontId="3" fillId="0" borderId="0" xfId="0" applyNumberFormat="1" applyFont="1"/>
    <xf numFmtId="0" fontId="3" fillId="0" borderId="0" xfId="0" applyFont="1" applyAlignment="1" applyProtection="1">
      <alignment horizontal="center"/>
    </xf>
    <xf numFmtId="0" fontId="3" fillId="0" borderId="0" xfId="0" applyFont="1" applyAlignment="1" applyProtection="1">
      <alignment horizontal="left"/>
    </xf>
    <xf numFmtId="39" fontId="3" fillId="0" borderId="0" xfId="0" applyNumberFormat="1" applyFont="1" applyFill="1" applyProtection="1"/>
    <xf numFmtId="40" fontId="3" fillId="0" borderId="0" xfId="0" applyNumberFormat="1" applyFont="1" applyFill="1"/>
    <xf numFmtId="39" fontId="2" fillId="0" borderId="0" xfId="0" applyNumberFormat="1" applyFont="1" applyFill="1" applyProtection="1"/>
    <xf numFmtId="39" fontId="3" fillId="0" borderId="0" xfId="0" applyNumberFormat="1" applyFont="1" applyProtection="1"/>
    <xf numFmtId="43" fontId="3" fillId="0" borderId="0" xfId="1" applyFont="1" applyBorder="1"/>
    <xf numFmtId="39" fontId="3" fillId="0" borderId="0" xfId="0" applyNumberFormat="1" applyFont="1" applyBorder="1" applyProtection="1"/>
    <xf numFmtId="0" fontId="3" fillId="0" borderId="0" xfId="0" applyFont="1" applyFill="1"/>
    <xf numFmtId="0" fontId="3" fillId="0" borderId="0" xfId="0" quotePrefix="1" applyFont="1" applyAlignment="1" applyProtection="1">
      <alignment horizontal="left"/>
    </xf>
    <xf numFmtId="40" fontId="2" fillId="0" borderId="0" xfId="0" applyNumberFormat="1" applyFont="1" applyFill="1"/>
    <xf numFmtId="40" fontId="3" fillId="0" borderId="0" xfId="0" applyNumberFormat="1" applyFont="1" applyFill="1" applyProtection="1"/>
    <xf numFmtId="40" fontId="2" fillId="0" borderId="0" xfId="0" applyNumberFormat="1" applyFont="1" applyFill="1" applyProtection="1"/>
    <xf numFmtId="43" fontId="3" fillId="0" borderId="0" xfId="1" applyFont="1"/>
    <xf numFmtId="0" fontId="2" fillId="0" borderId="0" xfId="0" applyFont="1" applyAlignment="1" applyProtection="1">
      <alignment horizontal="left"/>
    </xf>
    <xf numFmtId="43" fontId="3" fillId="0" borderId="0" xfId="1" applyFont="1" applyProtection="1"/>
    <xf numFmtId="39" fontId="3" fillId="0" borderId="1" xfId="0" applyNumberFormat="1" applyFont="1" applyFill="1" applyBorder="1" applyProtection="1"/>
    <xf numFmtId="39" fontId="3" fillId="0" borderId="0" xfId="0" applyNumberFormat="1" applyFont="1" applyFill="1" applyBorder="1" applyProtection="1"/>
    <xf numFmtId="39" fontId="2" fillId="0" borderId="0" xfId="0" applyNumberFormat="1" applyFont="1" applyProtection="1"/>
    <xf numFmtId="43" fontId="3" fillId="0" borderId="0" xfId="1" applyFont="1" applyBorder="1" applyProtection="1"/>
    <xf numFmtId="39" fontId="3" fillId="0" borderId="0" xfId="0" quotePrefix="1" applyNumberFormat="1" applyFont="1" applyAlignment="1" applyProtection="1">
      <alignment horizontal="left"/>
    </xf>
    <xf numFmtId="39" fontId="3" fillId="0" borderId="0" xfId="0" applyNumberFormat="1" applyFont="1" applyAlignment="1" applyProtection="1">
      <alignment horizontal="fill"/>
    </xf>
    <xf numFmtId="39" fontId="3" fillId="0" borderId="0" xfId="0" quotePrefix="1" applyNumberFormat="1" applyFont="1" applyFill="1" applyAlignment="1" applyProtection="1">
      <alignment horizontal="left"/>
    </xf>
    <xf numFmtId="39" fontId="3" fillId="0" borderId="0" xfId="0" applyNumberFormat="1" applyFont="1" applyFill="1" applyBorder="1" applyAlignment="1" applyProtection="1">
      <alignment horizontal="fill"/>
    </xf>
    <xf numFmtId="39" fontId="3" fillId="0" borderId="0" xfId="0" applyNumberFormat="1" applyFont="1" applyFill="1" applyAlignment="1" applyProtection="1">
      <alignment horizontal="fill"/>
    </xf>
    <xf numFmtId="39" fontId="3" fillId="0" borderId="0" xfId="0" applyNumberFormat="1" applyFont="1" applyBorder="1" applyAlignment="1" applyProtection="1">
      <alignment horizontal="fill"/>
    </xf>
    <xf numFmtId="43" fontId="3" fillId="0" borderId="0" xfId="1" applyFont="1" applyBorder="1" applyAlignment="1" applyProtection="1">
      <alignment horizontal="fill"/>
    </xf>
    <xf numFmtId="40" fontId="3" fillId="0" borderId="0" xfId="1" applyNumberFormat="1" applyFont="1" applyFill="1"/>
    <xf numFmtId="39" fontId="2" fillId="0" borderId="0" xfId="0" applyNumberFormat="1" applyFont="1" applyFill="1" applyBorder="1" applyProtection="1"/>
    <xf numFmtId="0" fontId="2" fillId="0" borderId="0" xfId="0" applyFont="1" applyFill="1"/>
    <xf numFmtId="40" fontId="2" fillId="0" borderId="0" xfId="0" applyNumberFormat="1" applyFont="1" applyFill="1" applyAlignment="1">
      <alignment horizontal="right"/>
    </xf>
    <xf numFmtId="40" fontId="3" fillId="0" borderId="0" xfId="0" applyNumberFormat="1" applyFont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/>
    <xf numFmtId="39" fontId="5" fillId="0" borderId="0" xfId="0" applyNumberFormat="1" applyFont="1" applyFill="1" applyProtection="1"/>
    <xf numFmtId="0" fontId="5" fillId="0" borderId="0" xfId="0" applyFont="1" applyFill="1"/>
    <xf numFmtId="40" fontId="2" fillId="0" borderId="1" xfId="0" applyNumberFormat="1" applyFont="1" applyFill="1" applyBorder="1"/>
    <xf numFmtId="0" fontId="4" fillId="0" borderId="0" xfId="0" applyFont="1" applyFill="1" applyBorder="1" applyAlignment="1">
      <alignment horizontal="center" vertical="center"/>
    </xf>
    <xf numFmtId="40" fontId="3" fillId="0" borderId="0" xfId="0" applyNumberFormat="1" applyFont="1" applyBorder="1" applyAlignment="1">
      <alignment horizontal="left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40" fontId="2" fillId="0" borderId="0" xfId="0" applyNumberFormat="1" applyFont="1" applyFill="1" applyBorder="1"/>
    <xf numFmtId="44" fontId="2" fillId="0" borderId="0" xfId="0" applyNumberFormat="1" applyFont="1" applyFill="1" applyBorder="1"/>
    <xf numFmtId="40" fontId="3" fillId="0" borderId="0" xfId="1" applyNumberFormat="1" applyFont="1"/>
    <xf numFmtId="0" fontId="3" fillId="0" borderId="0" xfId="0" applyFont="1" applyAlignment="1">
      <alignment horizontal="left"/>
    </xf>
    <xf numFmtId="40" fontId="0" fillId="0" borderId="0" xfId="0" applyNumberFormat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V1198"/>
  <sheetViews>
    <sheetView tabSelected="1" workbookViewId="0">
      <selection activeCell="E5" sqref="E5"/>
    </sheetView>
  </sheetViews>
  <sheetFormatPr defaultColWidth="11" defaultRowHeight="15"/>
  <cols>
    <col min="1" max="1" width="9.42578125" customWidth="1"/>
    <col min="2" max="2" width="5.28515625" customWidth="1"/>
    <col min="3" max="3" width="8.5703125" customWidth="1"/>
    <col min="4" max="4" width="1.85546875" customWidth="1"/>
    <col min="5" max="5" width="41.140625" customWidth="1"/>
    <col min="6" max="6" width="2.42578125" customWidth="1"/>
    <col min="7" max="7" width="17" customWidth="1"/>
    <col min="8" max="8" width="3" customWidth="1"/>
    <col min="9" max="9" width="16.7109375" customWidth="1"/>
    <col min="10" max="10" width="3" customWidth="1"/>
    <col min="11" max="11" width="16.42578125" style="68" customWidth="1"/>
    <col min="12" max="12" width="3" customWidth="1"/>
    <col min="13" max="13" width="16.28515625" customWidth="1"/>
    <col min="14" max="14" width="3.42578125" customWidth="1"/>
    <col min="15" max="15" width="14.5703125" style="68" customWidth="1"/>
    <col min="16" max="16" width="3" customWidth="1"/>
    <col min="17" max="17" width="15.85546875" customWidth="1"/>
    <col min="18" max="18" width="3" customWidth="1"/>
    <col min="19" max="19" width="18.5703125" customWidth="1"/>
    <col min="20" max="20" width="3" customWidth="1"/>
    <col min="257" max="257" width="9.42578125" customWidth="1"/>
    <col min="258" max="258" width="5.28515625" customWidth="1"/>
    <col min="259" max="259" width="8.5703125" customWidth="1"/>
    <col min="260" max="260" width="1.85546875" customWidth="1"/>
    <col min="261" max="261" width="43.85546875" customWidth="1"/>
    <col min="262" max="262" width="2.42578125" customWidth="1"/>
    <col min="263" max="263" width="17" customWidth="1"/>
    <col min="264" max="264" width="3" customWidth="1"/>
    <col min="265" max="265" width="16.7109375" customWidth="1"/>
    <col min="266" max="266" width="3" customWidth="1"/>
    <col min="267" max="267" width="16.7109375" customWidth="1"/>
    <col min="268" max="268" width="3" customWidth="1"/>
    <col min="269" max="269" width="16.28515625" customWidth="1"/>
    <col min="270" max="270" width="3" customWidth="1"/>
    <col min="271" max="271" width="16.28515625" customWidth="1"/>
    <col min="272" max="272" width="3" customWidth="1"/>
    <col min="273" max="273" width="15.85546875" customWidth="1"/>
    <col min="274" max="274" width="3" customWidth="1"/>
    <col min="275" max="275" width="18.5703125" customWidth="1"/>
    <col min="276" max="276" width="3" customWidth="1"/>
    <col min="513" max="513" width="9.42578125" customWidth="1"/>
    <col min="514" max="514" width="5.28515625" customWidth="1"/>
    <col min="515" max="515" width="8.5703125" customWidth="1"/>
    <col min="516" max="516" width="1.85546875" customWidth="1"/>
    <col min="517" max="517" width="43.85546875" customWidth="1"/>
    <col min="518" max="518" width="2.42578125" customWidth="1"/>
    <col min="519" max="519" width="17" customWidth="1"/>
    <col min="520" max="520" width="3" customWidth="1"/>
    <col min="521" max="521" width="16.7109375" customWidth="1"/>
    <col min="522" max="522" width="3" customWidth="1"/>
    <col min="523" max="523" width="16.7109375" customWidth="1"/>
    <col min="524" max="524" width="3" customWidth="1"/>
    <col min="525" max="525" width="16.28515625" customWidth="1"/>
    <col min="526" max="526" width="3" customWidth="1"/>
    <col min="527" max="527" width="16.28515625" customWidth="1"/>
    <col min="528" max="528" width="3" customWidth="1"/>
    <col min="529" max="529" width="15.85546875" customWidth="1"/>
    <col min="530" max="530" width="3" customWidth="1"/>
    <col min="531" max="531" width="18.5703125" customWidth="1"/>
    <col min="532" max="532" width="3" customWidth="1"/>
    <col min="769" max="769" width="9.42578125" customWidth="1"/>
    <col min="770" max="770" width="5.28515625" customWidth="1"/>
    <col min="771" max="771" width="8.5703125" customWidth="1"/>
    <col min="772" max="772" width="1.85546875" customWidth="1"/>
    <col min="773" max="773" width="43.85546875" customWidth="1"/>
    <col min="774" max="774" width="2.42578125" customWidth="1"/>
    <col min="775" max="775" width="17" customWidth="1"/>
    <col min="776" max="776" width="3" customWidth="1"/>
    <col min="777" max="777" width="16.7109375" customWidth="1"/>
    <col min="778" max="778" width="3" customWidth="1"/>
    <col min="779" max="779" width="16.7109375" customWidth="1"/>
    <col min="780" max="780" width="3" customWidth="1"/>
    <col min="781" max="781" width="16.28515625" customWidth="1"/>
    <col min="782" max="782" width="3" customWidth="1"/>
    <col min="783" max="783" width="16.28515625" customWidth="1"/>
    <col min="784" max="784" width="3" customWidth="1"/>
    <col min="785" max="785" width="15.85546875" customWidth="1"/>
    <col min="786" max="786" width="3" customWidth="1"/>
    <col min="787" max="787" width="18.5703125" customWidth="1"/>
    <col min="788" max="788" width="3" customWidth="1"/>
    <col min="1025" max="1025" width="9.42578125" customWidth="1"/>
    <col min="1026" max="1026" width="5.28515625" customWidth="1"/>
    <col min="1027" max="1027" width="8.5703125" customWidth="1"/>
    <col min="1028" max="1028" width="1.85546875" customWidth="1"/>
    <col min="1029" max="1029" width="43.85546875" customWidth="1"/>
    <col min="1030" max="1030" width="2.42578125" customWidth="1"/>
    <col min="1031" max="1031" width="17" customWidth="1"/>
    <col min="1032" max="1032" width="3" customWidth="1"/>
    <col min="1033" max="1033" width="16.7109375" customWidth="1"/>
    <col min="1034" max="1034" width="3" customWidth="1"/>
    <col min="1035" max="1035" width="16.7109375" customWidth="1"/>
    <col min="1036" max="1036" width="3" customWidth="1"/>
    <col min="1037" max="1037" width="16.28515625" customWidth="1"/>
    <col min="1038" max="1038" width="3" customWidth="1"/>
    <col min="1039" max="1039" width="16.28515625" customWidth="1"/>
    <col min="1040" max="1040" width="3" customWidth="1"/>
    <col min="1041" max="1041" width="15.85546875" customWidth="1"/>
    <col min="1042" max="1042" width="3" customWidth="1"/>
    <col min="1043" max="1043" width="18.5703125" customWidth="1"/>
    <col min="1044" max="1044" width="3" customWidth="1"/>
    <col min="1281" max="1281" width="9.42578125" customWidth="1"/>
    <col min="1282" max="1282" width="5.28515625" customWidth="1"/>
    <col min="1283" max="1283" width="8.5703125" customWidth="1"/>
    <col min="1284" max="1284" width="1.85546875" customWidth="1"/>
    <col min="1285" max="1285" width="43.85546875" customWidth="1"/>
    <col min="1286" max="1286" width="2.42578125" customWidth="1"/>
    <col min="1287" max="1287" width="17" customWidth="1"/>
    <col min="1288" max="1288" width="3" customWidth="1"/>
    <col min="1289" max="1289" width="16.7109375" customWidth="1"/>
    <col min="1290" max="1290" width="3" customWidth="1"/>
    <col min="1291" max="1291" width="16.7109375" customWidth="1"/>
    <col min="1292" max="1292" width="3" customWidth="1"/>
    <col min="1293" max="1293" width="16.28515625" customWidth="1"/>
    <col min="1294" max="1294" width="3" customWidth="1"/>
    <col min="1295" max="1295" width="16.28515625" customWidth="1"/>
    <col min="1296" max="1296" width="3" customWidth="1"/>
    <col min="1297" max="1297" width="15.85546875" customWidth="1"/>
    <col min="1298" max="1298" width="3" customWidth="1"/>
    <col min="1299" max="1299" width="18.5703125" customWidth="1"/>
    <col min="1300" max="1300" width="3" customWidth="1"/>
    <col min="1537" max="1537" width="9.42578125" customWidth="1"/>
    <col min="1538" max="1538" width="5.28515625" customWidth="1"/>
    <col min="1539" max="1539" width="8.5703125" customWidth="1"/>
    <col min="1540" max="1540" width="1.85546875" customWidth="1"/>
    <col min="1541" max="1541" width="43.85546875" customWidth="1"/>
    <col min="1542" max="1542" width="2.42578125" customWidth="1"/>
    <col min="1543" max="1543" width="17" customWidth="1"/>
    <col min="1544" max="1544" width="3" customWidth="1"/>
    <col min="1545" max="1545" width="16.7109375" customWidth="1"/>
    <col min="1546" max="1546" width="3" customWidth="1"/>
    <col min="1547" max="1547" width="16.7109375" customWidth="1"/>
    <col min="1548" max="1548" width="3" customWidth="1"/>
    <col min="1549" max="1549" width="16.28515625" customWidth="1"/>
    <col min="1550" max="1550" width="3" customWidth="1"/>
    <col min="1551" max="1551" width="16.28515625" customWidth="1"/>
    <col min="1552" max="1552" width="3" customWidth="1"/>
    <col min="1553" max="1553" width="15.85546875" customWidth="1"/>
    <col min="1554" max="1554" width="3" customWidth="1"/>
    <col min="1555" max="1555" width="18.5703125" customWidth="1"/>
    <col min="1556" max="1556" width="3" customWidth="1"/>
    <col min="1793" max="1793" width="9.42578125" customWidth="1"/>
    <col min="1794" max="1794" width="5.28515625" customWidth="1"/>
    <col min="1795" max="1795" width="8.5703125" customWidth="1"/>
    <col min="1796" max="1796" width="1.85546875" customWidth="1"/>
    <col min="1797" max="1797" width="43.85546875" customWidth="1"/>
    <col min="1798" max="1798" width="2.42578125" customWidth="1"/>
    <col min="1799" max="1799" width="17" customWidth="1"/>
    <col min="1800" max="1800" width="3" customWidth="1"/>
    <col min="1801" max="1801" width="16.7109375" customWidth="1"/>
    <col min="1802" max="1802" width="3" customWidth="1"/>
    <col min="1803" max="1803" width="16.7109375" customWidth="1"/>
    <col min="1804" max="1804" width="3" customWidth="1"/>
    <col min="1805" max="1805" width="16.28515625" customWidth="1"/>
    <col min="1806" max="1806" width="3" customWidth="1"/>
    <col min="1807" max="1807" width="16.28515625" customWidth="1"/>
    <col min="1808" max="1808" width="3" customWidth="1"/>
    <col min="1809" max="1809" width="15.85546875" customWidth="1"/>
    <col min="1810" max="1810" width="3" customWidth="1"/>
    <col min="1811" max="1811" width="18.5703125" customWidth="1"/>
    <col min="1812" max="1812" width="3" customWidth="1"/>
    <col min="2049" max="2049" width="9.42578125" customWidth="1"/>
    <col min="2050" max="2050" width="5.28515625" customWidth="1"/>
    <col min="2051" max="2051" width="8.5703125" customWidth="1"/>
    <col min="2052" max="2052" width="1.85546875" customWidth="1"/>
    <col min="2053" max="2053" width="43.85546875" customWidth="1"/>
    <col min="2054" max="2054" width="2.42578125" customWidth="1"/>
    <col min="2055" max="2055" width="17" customWidth="1"/>
    <col min="2056" max="2056" width="3" customWidth="1"/>
    <col min="2057" max="2057" width="16.7109375" customWidth="1"/>
    <col min="2058" max="2058" width="3" customWidth="1"/>
    <col min="2059" max="2059" width="16.7109375" customWidth="1"/>
    <col min="2060" max="2060" width="3" customWidth="1"/>
    <col min="2061" max="2061" width="16.28515625" customWidth="1"/>
    <col min="2062" max="2062" width="3" customWidth="1"/>
    <col min="2063" max="2063" width="16.28515625" customWidth="1"/>
    <col min="2064" max="2064" width="3" customWidth="1"/>
    <col min="2065" max="2065" width="15.85546875" customWidth="1"/>
    <col min="2066" max="2066" width="3" customWidth="1"/>
    <col min="2067" max="2067" width="18.5703125" customWidth="1"/>
    <col min="2068" max="2068" width="3" customWidth="1"/>
    <col min="2305" max="2305" width="9.42578125" customWidth="1"/>
    <col min="2306" max="2306" width="5.28515625" customWidth="1"/>
    <col min="2307" max="2307" width="8.5703125" customWidth="1"/>
    <col min="2308" max="2308" width="1.85546875" customWidth="1"/>
    <col min="2309" max="2309" width="43.85546875" customWidth="1"/>
    <col min="2310" max="2310" width="2.42578125" customWidth="1"/>
    <col min="2311" max="2311" width="17" customWidth="1"/>
    <col min="2312" max="2312" width="3" customWidth="1"/>
    <col min="2313" max="2313" width="16.7109375" customWidth="1"/>
    <col min="2314" max="2314" width="3" customWidth="1"/>
    <col min="2315" max="2315" width="16.7109375" customWidth="1"/>
    <col min="2316" max="2316" width="3" customWidth="1"/>
    <col min="2317" max="2317" width="16.28515625" customWidth="1"/>
    <col min="2318" max="2318" width="3" customWidth="1"/>
    <col min="2319" max="2319" width="16.28515625" customWidth="1"/>
    <col min="2320" max="2320" width="3" customWidth="1"/>
    <col min="2321" max="2321" width="15.85546875" customWidth="1"/>
    <col min="2322" max="2322" width="3" customWidth="1"/>
    <col min="2323" max="2323" width="18.5703125" customWidth="1"/>
    <col min="2324" max="2324" width="3" customWidth="1"/>
    <col min="2561" max="2561" width="9.42578125" customWidth="1"/>
    <col min="2562" max="2562" width="5.28515625" customWidth="1"/>
    <col min="2563" max="2563" width="8.5703125" customWidth="1"/>
    <col min="2564" max="2564" width="1.85546875" customWidth="1"/>
    <col min="2565" max="2565" width="43.85546875" customWidth="1"/>
    <col min="2566" max="2566" width="2.42578125" customWidth="1"/>
    <col min="2567" max="2567" width="17" customWidth="1"/>
    <col min="2568" max="2568" width="3" customWidth="1"/>
    <col min="2569" max="2569" width="16.7109375" customWidth="1"/>
    <col min="2570" max="2570" width="3" customWidth="1"/>
    <col min="2571" max="2571" width="16.7109375" customWidth="1"/>
    <col min="2572" max="2572" width="3" customWidth="1"/>
    <col min="2573" max="2573" width="16.28515625" customWidth="1"/>
    <col min="2574" max="2574" width="3" customWidth="1"/>
    <col min="2575" max="2575" width="16.28515625" customWidth="1"/>
    <col min="2576" max="2576" width="3" customWidth="1"/>
    <col min="2577" max="2577" width="15.85546875" customWidth="1"/>
    <col min="2578" max="2578" width="3" customWidth="1"/>
    <col min="2579" max="2579" width="18.5703125" customWidth="1"/>
    <col min="2580" max="2580" width="3" customWidth="1"/>
    <col min="2817" max="2817" width="9.42578125" customWidth="1"/>
    <col min="2818" max="2818" width="5.28515625" customWidth="1"/>
    <col min="2819" max="2819" width="8.5703125" customWidth="1"/>
    <col min="2820" max="2820" width="1.85546875" customWidth="1"/>
    <col min="2821" max="2821" width="43.85546875" customWidth="1"/>
    <col min="2822" max="2822" width="2.42578125" customWidth="1"/>
    <col min="2823" max="2823" width="17" customWidth="1"/>
    <col min="2824" max="2824" width="3" customWidth="1"/>
    <col min="2825" max="2825" width="16.7109375" customWidth="1"/>
    <col min="2826" max="2826" width="3" customWidth="1"/>
    <col min="2827" max="2827" width="16.7109375" customWidth="1"/>
    <col min="2828" max="2828" width="3" customWidth="1"/>
    <col min="2829" max="2829" width="16.28515625" customWidth="1"/>
    <col min="2830" max="2830" width="3" customWidth="1"/>
    <col min="2831" max="2831" width="16.28515625" customWidth="1"/>
    <col min="2832" max="2832" width="3" customWidth="1"/>
    <col min="2833" max="2833" width="15.85546875" customWidth="1"/>
    <col min="2834" max="2834" width="3" customWidth="1"/>
    <col min="2835" max="2835" width="18.5703125" customWidth="1"/>
    <col min="2836" max="2836" width="3" customWidth="1"/>
    <col min="3073" max="3073" width="9.42578125" customWidth="1"/>
    <col min="3074" max="3074" width="5.28515625" customWidth="1"/>
    <col min="3075" max="3075" width="8.5703125" customWidth="1"/>
    <col min="3076" max="3076" width="1.85546875" customWidth="1"/>
    <col min="3077" max="3077" width="43.85546875" customWidth="1"/>
    <col min="3078" max="3078" width="2.42578125" customWidth="1"/>
    <col min="3079" max="3079" width="17" customWidth="1"/>
    <col min="3080" max="3080" width="3" customWidth="1"/>
    <col min="3081" max="3081" width="16.7109375" customWidth="1"/>
    <col min="3082" max="3082" width="3" customWidth="1"/>
    <col min="3083" max="3083" width="16.7109375" customWidth="1"/>
    <col min="3084" max="3084" width="3" customWidth="1"/>
    <col min="3085" max="3085" width="16.28515625" customWidth="1"/>
    <col min="3086" max="3086" width="3" customWidth="1"/>
    <col min="3087" max="3087" width="16.28515625" customWidth="1"/>
    <col min="3088" max="3088" width="3" customWidth="1"/>
    <col min="3089" max="3089" width="15.85546875" customWidth="1"/>
    <col min="3090" max="3090" width="3" customWidth="1"/>
    <col min="3091" max="3091" width="18.5703125" customWidth="1"/>
    <col min="3092" max="3092" width="3" customWidth="1"/>
    <col min="3329" max="3329" width="9.42578125" customWidth="1"/>
    <col min="3330" max="3330" width="5.28515625" customWidth="1"/>
    <col min="3331" max="3331" width="8.5703125" customWidth="1"/>
    <col min="3332" max="3332" width="1.85546875" customWidth="1"/>
    <col min="3333" max="3333" width="43.85546875" customWidth="1"/>
    <col min="3334" max="3334" width="2.42578125" customWidth="1"/>
    <col min="3335" max="3335" width="17" customWidth="1"/>
    <col min="3336" max="3336" width="3" customWidth="1"/>
    <col min="3337" max="3337" width="16.7109375" customWidth="1"/>
    <col min="3338" max="3338" width="3" customWidth="1"/>
    <col min="3339" max="3339" width="16.7109375" customWidth="1"/>
    <col min="3340" max="3340" width="3" customWidth="1"/>
    <col min="3341" max="3341" width="16.28515625" customWidth="1"/>
    <col min="3342" max="3342" width="3" customWidth="1"/>
    <col min="3343" max="3343" width="16.28515625" customWidth="1"/>
    <col min="3344" max="3344" width="3" customWidth="1"/>
    <col min="3345" max="3345" width="15.85546875" customWidth="1"/>
    <col min="3346" max="3346" width="3" customWidth="1"/>
    <col min="3347" max="3347" width="18.5703125" customWidth="1"/>
    <col min="3348" max="3348" width="3" customWidth="1"/>
    <col min="3585" max="3585" width="9.42578125" customWidth="1"/>
    <col min="3586" max="3586" width="5.28515625" customWidth="1"/>
    <col min="3587" max="3587" width="8.5703125" customWidth="1"/>
    <col min="3588" max="3588" width="1.85546875" customWidth="1"/>
    <col min="3589" max="3589" width="43.85546875" customWidth="1"/>
    <col min="3590" max="3590" width="2.42578125" customWidth="1"/>
    <col min="3591" max="3591" width="17" customWidth="1"/>
    <col min="3592" max="3592" width="3" customWidth="1"/>
    <col min="3593" max="3593" width="16.7109375" customWidth="1"/>
    <col min="3594" max="3594" width="3" customWidth="1"/>
    <col min="3595" max="3595" width="16.7109375" customWidth="1"/>
    <col min="3596" max="3596" width="3" customWidth="1"/>
    <col min="3597" max="3597" width="16.28515625" customWidth="1"/>
    <col min="3598" max="3598" width="3" customWidth="1"/>
    <col min="3599" max="3599" width="16.28515625" customWidth="1"/>
    <col min="3600" max="3600" width="3" customWidth="1"/>
    <col min="3601" max="3601" width="15.85546875" customWidth="1"/>
    <col min="3602" max="3602" width="3" customWidth="1"/>
    <col min="3603" max="3603" width="18.5703125" customWidth="1"/>
    <col min="3604" max="3604" width="3" customWidth="1"/>
    <col min="3841" max="3841" width="9.42578125" customWidth="1"/>
    <col min="3842" max="3842" width="5.28515625" customWidth="1"/>
    <col min="3843" max="3843" width="8.5703125" customWidth="1"/>
    <col min="3844" max="3844" width="1.85546875" customWidth="1"/>
    <col min="3845" max="3845" width="43.85546875" customWidth="1"/>
    <col min="3846" max="3846" width="2.42578125" customWidth="1"/>
    <col min="3847" max="3847" width="17" customWidth="1"/>
    <col min="3848" max="3848" width="3" customWidth="1"/>
    <col min="3849" max="3849" width="16.7109375" customWidth="1"/>
    <col min="3850" max="3850" width="3" customWidth="1"/>
    <col min="3851" max="3851" width="16.7109375" customWidth="1"/>
    <col min="3852" max="3852" width="3" customWidth="1"/>
    <col min="3853" max="3853" width="16.28515625" customWidth="1"/>
    <col min="3854" max="3854" width="3" customWidth="1"/>
    <col min="3855" max="3855" width="16.28515625" customWidth="1"/>
    <col min="3856" max="3856" width="3" customWidth="1"/>
    <col min="3857" max="3857" width="15.85546875" customWidth="1"/>
    <col min="3858" max="3858" width="3" customWidth="1"/>
    <col min="3859" max="3859" width="18.5703125" customWidth="1"/>
    <col min="3860" max="3860" width="3" customWidth="1"/>
    <col min="4097" max="4097" width="9.42578125" customWidth="1"/>
    <col min="4098" max="4098" width="5.28515625" customWidth="1"/>
    <col min="4099" max="4099" width="8.5703125" customWidth="1"/>
    <col min="4100" max="4100" width="1.85546875" customWidth="1"/>
    <col min="4101" max="4101" width="43.85546875" customWidth="1"/>
    <col min="4102" max="4102" width="2.42578125" customWidth="1"/>
    <col min="4103" max="4103" width="17" customWidth="1"/>
    <col min="4104" max="4104" width="3" customWidth="1"/>
    <col min="4105" max="4105" width="16.7109375" customWidth="1"/>
    <col min="4106" max="4106" width="3" customWidth="1"/>
    <col min="4107" max="4107" width="16.7109375" customWidth="1"/>
    <col min="4108" max="4108" width="3" customWidth="1"/>
    <col min="4109" max="4109" width="16.28515625" customWidth="1"/>
    <col min="4110" max="4110" width="3" customWidth="1"/>
    <col min="4111" max="4111" width="16.28515625" customWidth="1"/>
    <col min="4112" max="4112" width="3" customWidth="1"/>
    <col min="4113" max="4113" width="15.85546875" customWidth="1"/>
    <col min="4114" max="4114" width="3" customWidth="1"/>
    <col min="4115" max="4115" width="18.5703125" customWidth="1"/>
    <col min="4116" max="4116" width="3" customWidth="1"/>
    <col min="4353" max="4353" width="9.42578125" customWidth="1"/>
    <col min="4354" max="4354" width="5.28515625" customWidth="1"/>
    <col min="4355" max="4355" width="8.5703125" customWidth="1"/>
    <col min="4356" max="4356" width="1.85546875" customWidth="1"/>
    <col min="4357" max="4357" width="43.85546875" customWidth="1"/>
    <col min="4358" max="4358" width="2.42578125" customWidth="1"/>
    <col min="4359" max="4359" width="17" customWidth="1"/>
    <col min="4360" max="4360" width="3" customWidth="1"/>
    <col min="4361" max="4361" width="16.7109375" customWidth="1"/>
    <col min="4362" max="4362" width="3" customWidth="1"/>
    <col min="4363" max="4363" width="16.7109375" customWidth="1"/>
    <col min="4364" max="4364" width="3" customWidth="1"/>
    <col min="4365" max="4365" width="16.28515625" customWidth="1"/>
    <col min="4366" max="4366" width="3" customWidth="1"/>
    <col min="4367" max="4367" width="16.28515625" customWidth="1"/>
    <col min="4368" max="4368" width="3" customWidth="1"/>
    <col min="4369" max="4369" width="15.85546875" customWidth="1"/>
    <col min="4370" max="4370" width="3" customWidth="1"/>
    <col min="4371" max="4371" width="18.5703125" customWidth="1"/>
    <col min="4372" max="4372" width="3" customWidth="1"/>
    <col min="4609" max="4609" width="9.42578125" customWidth="1"/>
    <col min="4610" max="4610" width="5.28515625" customWidth="1"/>
    <col min="4611" max="4611" width="8.5703125" customWidth="1"/>
    <col min="4612" max="4612" width="1.85546875" customWidth="1"/>
    <col min="4613" max="4613" width="43.85546875" customWidth="1"/>
    <col min="4614" max="4614" width="2.42578125" customWidth="1"/>
    <col min="4615" max="4615" width="17" customWidth="1"/>
    <col min="4616" max="4616" width="3" customWidth="1"/>
    <col min="4617" max="4617" width="16.7109375" customWidth="1"/>
    <col min="4618" max="4618" width="3" customWidth="1"/>
    <col min="4619" max="4619" width="16.7109375" customWidth="1"/>
    <col min="4620" max="4620" width="3" customWidth="1"/>
    <col min="4621" max="4621" width="16.28515625" customWidth="1"/>
    <col min="4622" max="4622" width="3" customWidth="1"/>
    <col min="4623" max="4623" width="16.28515625" customWidth="1"/>
    <col min="4624" max="4624" width="3" customWidth="1"/>
    <col min="4625" max="4625" width="15.85546875" customWidth="1"/>
    <col min="4626" max="4626" width="3" customWidth="1"/>
    <col min="4627" max="4627" width="18.5703125" customWidth="1"/>
    <col min="4628" max="4628" width="3" customWidth="1"/>
    <col min="4865" max="4865" width="9.42578125" customWidth="1"/>
    <col min="4866" max="4866" width="5.28515625" customWidth="1"/>
    <col min="4867" max="4867" width="8.5703125" customWidth="1"/>
    <col min="4868" max="4868" width="1.85546875" customWidth="1"/>
    <col min="4869" max="4869" width="43.85546875" customWidth="1"/>
    <col min="4870" max="4870" width="2.42578125" customWidth="1"/>
    <col min="4871" max="4871" width="17" customWidth="1"/>
    <col min="4872" max="4872" width="3" customWidth="1"/>
    <col min="4873" max="4873" width="16.7109375" customWidth="1"/>
    <col min="4874" max="4874" width="3" customWidth="1"/>
    <col min="4875" max="4875" width="16.7109375" customWidth="1"/>
    <col min="4876" max="4876" width="3" customWidth="1"/>
    <col min="4877" max="4877" width="16.28515625" customWidth="1"/>
    <col min="4878" max="4878" width="3" customWidth="1"/>
    <col min="4879" max="4879" width="16.28515625" customWidth="1"/>
    <col min="4880" max="4880" width="3" customWidth="1"/>
    <col min="4881" max="4881" width="15.85546875" customWidth="1"/>
    <col min="4882" max="4882" width="3" customWidth="1"/>
    <col min="4883" max="4883" width="18.5703125" customWidth="1"/>
    <col min="4884" max="4884" width="3" customWidth="1"/>
    <col min="5121" max="5121" width="9.42578125" customWidth="1"/>
    <col min="5122" max="5122" width="5.28515625" customWidth="1"/>
    <col min="5123" max="5123" width="8.5703125" customWidth="1"/>
    <col min="5124" max="5124" width="1.85546875" customWidth="1"/>
    <col min="5125" max="5125" width="43.85546875" customWidth="1"/>
    <col min="5126" max="5126" width="2.42578125" customWidth="1"/>
    <col min="5127" max="5127" width="17" customWidth="1"/>
    <col min="5128" max="5128" width="3" customWidth="1"/>
    <col min="5129" max="5129" width="16.7109375" customWidth="1"/>
    <col min="5130" max="5130" width="3" customWidth="1"/>
    <col min="5131" max="5131" width="16.7109375" customWidth="1"/>
    <col min="5132" max="5132" width="3" customWidth="1"/>
    <col min="5133" max="5133" width="16.28515625" customWidth="1"/>
    <col min="5134" max="5134" width="3" customWidth="1"/>
    <col min="5135" max="5135" width="16.28515625" customWidth="1"/>
    <col min="5136" max="5136" width="3" customWidth="1"/>
    <col min="5137" max="5137" width="15.85546875" customWidth="1"/>
    <col min="5138" max="5138" width="3" customWidth="1"/>
    <col min="5139" max="5139" width="18.5703125" customWidth="1"/>
    <col min="5140" max="5140" width="3" customWidth="1"/>
    <col min="5377" max="5377" width="9.42578125" customWidth="1"/>
    <col min="5378" max="5378" width="5.28515625" customWidth="1"/>
    <col min="5379" max="5379" width="8.5703125" customWidth="1"/>
    <col min="5380" max="5380" width="1.85546875" customWidth="1"/>
    <col min="5381" max="5381" width="43.85546875" customWidth="1"/>
    <col min="5382" max="5382" width="2.42578125" customWidth="1"/>
    <col min="5383" max="5383" width="17" customWidth="1"/>
    <col min="5384" max="5384" width="3" customWidth="1"/>
    <col min="5385" max="5385" width="16.7109375" customWidth="1"/>
    <col min="5386" max="5386" width="3" customWidth="1"/>
    <col min="5387" max="5387" width="16.7109375" customWidth="1"/>
    <col min="5388" max="5388" width="3" customWidth="1"/>
    <col min="5389" max="5389" width="16.28515625" customWidth="1"/>
    <col min="5390" max="5390" width="3" customWidth="1"/>
    <col min="5391" max="5391" width="16.28515625" customWidth="1"/>
    <col min="5392" max="5392" width="3" customWidth="1"/>
    <col min="5393" max="5393" width="15.85546875" customWidth="1"/>
    <col min="5394" max="5394" width="3" customWidth="1"/>
    <col min="5395" max="5395" width="18.5703125" customWidth="1"/>
    <col min="5396" max="5396" width="3" customWidth="1"/>
    <col min="5633" max="5633" width="9.42578125" customWidth="1"/>
    <col min="5634" max="5634" width="5.28515625" customWidth="1"/>
    <col min="5635" max="5635" width="8.5703125" customWidth="1"/>
    <col min="5636" max="5636" width="1.85546875" customWidth="1"/>
    <col min="5637" max="5637" width="43.85546875" customWidth="1"/>
    <col min="5638" max="5638" width="2.42578125" customWidth="1"/>
    <col min="5639" max="5639" width="17" customWidth="1"/>
    <col min="5640" max="5640" width="3" customWidth="1"/>
    <col min="5641" max="5641" width="16.7109375" customWidth="1"/>
    <col min="5642" max="5642" width="3" customWidth="1"/>
    <col min="5643" max="5643" width="16.7109375" customWidth="1"/>
    <col min="5644" max="5644" width="3" customWidth="1"/>
    <col min="5645" max="5645" width="16.28515625" customWidth="1"/>
    <col min="5646" max="5646" width="3" customWidth="1"/>
    <col min="5647" max="5647" width="16.28515625" customWidth="1"/>
    <col min="5648" max="5648" width="3" customWidth="1"/>
    <col min="5649" max="5649" width="15.85546875" customWidth="1"/>
    <col min="5650" max="5650" width="3" customWidth="1"/>
    <col min="5651" max="5651" width="18.5703125" customWidth="1"/>
    <col min="5652" max="5652" width="3" customWidth="1"/>
    <col min="5889" max="5889" width="9.42578125" customWidth="1"/>
    <col min="5890" max="5890" width="5.28515625" customWidth="1"/>
    <col min="5891" max="5891" width="8.5703125" customWidth="1"/>
    <col min="5892" max="5892" width="1.85546875" customWidth="1"/>
    <col min="5893" max="5893" width="43.85546875" customWidth="1"/>
    <col min="5894" max="5894" width="2.42578125" customWidth="1"/>
    <col min="5895" max="5895" width="17" customWidth="1"/>
    <col min="5896" max="5896" width="3" customWidth="1"/>
    <col min="5897" max="5897" width="16.7109375" customWidth="1"/>
    <col min="5898" max="5898" width="3" customWidth="1"/>
    <col min="5899" max="5899" width="16.7109375" customWidth="1"/>
    <col min="5900" max="5900" width="3" customWidth="1"/>
    <col min="5901" max="5901" width="16.28515625" customWidth="1"/>
    <col min="5902" max="5902" width="3" customWidth="1"/>
    <col min="5903" max="5903" width="16.28515625" customWidth="1"/>
    <col min="5904" max="5904" width="3" customWidth="1"/>
    <col min="5905" max="5905" width="15.85546875" customWidth="1"/>
    <col min="5906" max="5906" width="3" customWidth="1"/>
    <col min="5907" max="5907" width="18.5703125" customWidth="1"/>
    <col min="5908" max="5908" width="3" customWidth="1"/>
    <col min="6145" max="6145" width="9.42578125" customWidth="1"/>
    <col min="6146" max="6146" width="5.28515625" customWidth="1"/>
    <col min="6147" max="6147" width="8.5703125" customWidth="1"/>
    <col min="6148" max="6148" width="1.85546875" customWidth="1"/>
    <col min="6149" max="6149" width="43.85546875" customWidth="1"/>
    <col min="6150" max="6150" width="2.42578125" customWidth="1"/>
    <col min="6151" max="6151" width="17" customWidth="1"/>
    <col min="6152" max="6152" width="3" customWidth="1"/>
    <col min="6153" max="6153" width="16.7109375" customWidth="1"/>
    <col min="6154" max="6154" width="3" customWidth="1"/>
    <col min="6155" max="6155" width="16.7109375" customWidth="1"/>
    <col min="6156" max="6156" width="3" customWidth="1"/>
    <col min="6157" max="6157" width="16.28515625" customWidth="1"/>
    <col min="6158" max="6158" width="3" customWidth="1"/>
    <col min="6159" max="6159" width="16.28515625" customWidth="1"/>
    <col min="6160" max="6160" width="3" customWidth="1"/>
    <col min="6161" max="6161" width="15.85546875" customWidth="1"/>
    <col min="6162" max="6162" width="3" customWidth="1"/>
    <col min="6163" max="6163" width="18.5703125" customWidth="1"/>
    <col min="6164" max="6164" width="3" customWidth="1"/>
    <col min="6401" max="6401" width="9.42578125" customWidth="1"/>
    <col min="6402" max="6402" width="5.28515625" customWidth="1"/>
    <col min="6403" max="6403" width="8.5703125" customWidth="1"/>
    <col min="6404" max="6404" width="1.85546875" customWidth="1"/>
    <col min="6405" max="6405" width="43.85546875" customWidth="1"/>
    <col min="6406" max="6406" width="2.42578125" customWidth="1"/>
    <col min="6407" max="6407" width="17" customWidth="1"/>
    <col min="6408" max="6408" width="3" customWidth="1"/>
    <col min="6409" max="6409" width="16.7109375" customWidth="1"/>
    <col min="6410" max="6410" width="3" customWidth="1"/>
    <col min="6411" max="6411" width="16.7109375" customWidth="1"/>
    <col min="6412" max="6412" width="3" customWidth="1"/>
    <col min="6413" max="6413" width="16.28515625" customWidth="1"/>
    <col min="6414" max="6414" width="3" customWidth="1"/>
    <col min="6415" max="6415" width="16.28515625" customWidth="1"/>
    <col min="6416" max="6416" width="3" customWidth="1"/>
    <col min="6417" max="6417" width="15.85546875" customWidth="1"/>
    <col min="6418" max="6418" width="3" customWidth="1"/>
    <col min="6419" max="6419" width="18.5703125" customWidth="1"/>
    <col min="6420" max="6420" width="3" customWidth="1"/>
    <col min="6657" max="6657" width="9.42578125" customWidth="1"/>
    <col min="6658" max="6658" width="5.28515625" customWidth="1"/>
    <col min="6659" max="6659" width="8.5703125" customWidth="1"/>
    <col min="6660" max="6660" width="1.85546875" customWidth="1"/>
    <col min="6661" max="6661" width="43.85546875" customWidth="1"/>
    <col min="6662" max="6662" width="2.42578125" customWidth="1"/>
    <col min="6663" max="6663" width="17" customWidth="1"/>
    <col min="6664" max="6664" width="3" customWidth="1"/>
    <col min="6665" max="6665" width="16.7109375" customWidth="1"/>
    <col min="6666" max="6666" width="3" customWidth="1"/>
    <col min="6667" max="6667" width="16.7109375" customWidth="1"/>
    <col min="6668" max="6668" width="3" customWidth="1"/>
    <col min="6669" max="6669" width="16.28515625" customWidth="1"/>
    <col min="6670" max="6670" width="3" customWidth="1"/>
    <col min="6671" max="6671" width="16.28515625" customWidth="1"/>
    <col min="6672" max="6672" width="3" customWidth="1"/>
    <col min="6673" max="6673" width="15.85546875" customWidth="1"/>
    <col min="6674" max="6674" width="3" customWidth="1"/>
    <col min="6675" max="6675" width="18.5703125" customWidth="1"/>
    <col min="6676" max="6676" width="3" customWidth="1"/>
    <col min="6913" max="6913" width="9.42578125" customWidth="1"/>
    <col min="6914" max="6914" width="5.28515625" customWidth="1"/>
    <col min="6915" max="6915" width="8.5703125" customWidth="1"/>
    <col min="6916" max="6916" width="1.85546875" customWidth="1"/>
    <col min="6917" max="6917" width="43.85546875" customWidth="1"/>
    <col min="6918" max="6918" width="2.42578125" customWidth="1"/>
    <col min="6919" max="6919" width="17" customWidth="1"/>
    <col min="6920" max="6920" width="3" customWidth="1"/>
    <col min="6921" max="6921" width="16.7109375" customWidth="1"/>
    <col min="6922" max="6922" width="3" customWidth="1"/>
    <col min="6923" max="6923" width="16.7109375" customWidth="1"/>
    <col min="6924" max="6924" width="3" customWidth="1"/>
    <col min="6925" max="6925" width="16.28515625" customWidth="1"/>
    <col min="6926" max="6926" width="3" customWidth="1"/>
    <col min="6927" max="6927" width="16.28515625" customWidth="1"/>
    <col min="6928" max="6928" width="3" customWidth="1"/>
    <col min="6929" max="6929" width="15.85546875" customWidth="1"/>
    <col min="6930" max="6930" width="3" customWidth="1"/>
    <col min="6931" max="6931" width="18.5703125" customWidth="1"/>
    <col min="6932" max="6932" width="3" customWidth="1"/>
    <col min="7169" max="7169" width="9.42578125" customWidth="1"/>
    <col min="7170" max="7170" width="5.28515625" customWidth="1"/>
    <col min="7171" max="7171" width="8.5703125" customWidth="1"/>
    <col min="7172" max="7172" width="1.85546875" customWidth="1"/>
    <col min="7173" max="7173" width="43.85546875" customWidth="1"/>
    <col min="7174" max="7174" width="2.42578125" customWidth="1"/>
    <col min="7175" max="7175" width="17" customWidth="1"/>
    <col min="7176" max="7176" width="3" customWidth="1"/>
    <col min="7177" max="7177" width="16.7109375" customWidth="1"/>
    <col min="7178" max="7178" width="3" customWidth="1"/>
    <col min="7179" max="7179" width="16.7109375" customWidth="1"/>
    <col min="7180" max="7180" width="3" customWidth="1"/>
    <col min="7181" max="7181" width="16.28515625" customWidth="1"/>
    <col min="7182" max="7182" width="3" customWidth="1"/>
    <col min="7183" max="7183" width="16.28515625" customWidth="1"/>
    <col min="7184" max="7184" width="3" customWidth="1"/>
    <col min="7185" max="7185" width="15.85546875" customWidth="1"/>
    <col min="7186" max="7186" width="3" customWidth="1"/>
    <col min="7187" max="7187" width="18.5703125" customWidth="1"/>
    <col min="7188" max="7188" width="3" customWidth="1"/>
    <col min="7425" max="7425" width="9.42578125" customWidth="1"/>
    <col min="7426" max="7426" width="5.28515625" customWidth="1"/>
    <col min="7427" max="7427" width="8.5703125" customWidth="1"/>
    <col min="7428" max="7428" width="1.85546875" customWidth="1"/>
    <col min="7429" max="7429" width="43.85546875" customWidth="1"/>
    <col min="7430" max="7430" width="2.42578125" customWidth="1"/>
    <col min="7431" max="7431" width="17" customWidth="1"/>
    <col min="7432" max="7432" width="3" customWidth="1"/>
    <col min="7433" max="7433" width="16.7109375" customWidth="1"/>
    <col min="7434" max="7434" width="3" customWidth="1"/>
    <col min="7435" max="7435" width="16.7109375" customWidth="1"/>
    <col min="7436" max="7436" width="3" customWidth="1"/>
    <col min="7437" max="7437" width="16.28515625" customWidth="1"/>
    <col min="7438" max="7438" width="3" customWidth="1"/>
    <col min="7439" max="7439" width="16.28515625" customWidth="1"/>
    <col min="7440" max="7440" width="3" customWidth="1"/>
    <col min="7441" max="7441" width="15.85546875" customWidth="1"/>
    <col min="7442" max="7442" width="3" customWidth="1"/>
    <col min="7443" max="7443" width="18.5703125" customWidth="1"/>
    <col min="7444" max="7444" width="3" customWidth="1"/>
    <col min="7681" max="7681" width="9.42578125" customWidth="1"/>
    <col min="7682" max="7682" width="5.28515625" customWidth="1"/>
    <col min="7683" max="7683" width="8.5703125" customWidth="1"/>
    <col min="7684" max="7684" width="1.85546875" customWidth="1"/>
    <col min="7685" max="7685" width="43.85546875" customWidth="1"/>
    <col min="7686" max="7686" width="2.42578125" customWidth="1"/>
    <col min="7687" max="7687" width="17" customWidth="1"/>
    <col min="7688" max="7688" width="3" customWidth="1"/>
    <col min="7689" max="7689" width="16.7109375" customWidth="1"/>
    <col min="7690" max="7690" width="3" customWidth="1"/>
    <col min="7691" max="7691" width="16.7109375" customWidth="1"/>
    <col min="7692" max="7692" width="3" customWidth="1"/>
    <col min="7693" max="7693" width="16.28515625" customWidth="1"/>
    <col min="7694" max="7694" width="3" customWidth="1"/>
    <col min="7695" max="7695" width="16.28515625" customWidth="1"/>
    <col min="7696" max="7696" width="3" customWidth="1"/>
    <col min="7697" max="7697" width="15.85546875" customWidth="1"/>
    <col min="7698" max="7698" width="3" customWidth="1"/>
    <col min="7699" max="7699" width="18.5703125" customWidth="1"/>
    <col min="7700" max="7700" width="3" customWidth="1"/>
    <col min="7937" max="7937" width="9.42578125" customWidth="1"/>
    <col min="7938" max="7938" width="5.28515625" customWidth="1"/>
    <col min="7939" max="7939" width="8.5703125" customWidth="1"/>
    <col min="7940" max="7940" width="1.85546875" customWidth="1"/>
    <col min="7941" max="7941" width="43.85546875" customWidth="1"/>
    <col min="7942" max="7942" width="2.42578125" customWidth="1"/>
    <col min="7943" max="7943" width="17" customWidth="1"/>
    <col min="7944" max="7944" width="3" customWidth="1"/>
    <col min="7945" max="7945" width="16.7109375" customWidth="1"/>
    <col min="7946" max="7946" width="3" customWidth="1"/>
    <col min="7947" max="7947" width="16.7109375" customWidth="1"/>
    <col min="7948" max="7948" width="3" customWidth="1"/>
    <col min="7949" max="7949" width="16.28515625" customWidth="1"/>
    <col min="7950" max="7950" width="3" customWidth="1"/>
    <col min="7951" max="7951" width="16.28515625" customWidth="1"/>
    <col min="7952" max="7952" width="3" customWidth="1"/>
    <col min="7953" max="7953" width="15.85546875" customWidth="1"/>
    <col min="7954" max="7954" width="3" customWidth="1"/>
    <col min="7955" max="7955" width="18.5703125" customWidth="1"/>
    <col min="7956" max="7956" width="3" customWidth="1"/>
    <col min="8193" max="8193" width="9.42578125" customWidth="1"/>
    <col min="8194" max="8194" width="5.28515625" customWidth="1"/>
    <col min="8195" max="8195" width="8.5703125" customWidth="1"/>
    <col min="8196" max="8196" width="1.85546875" customWidth="1"/>
    <col min="8197" max="8197" width="43.85546875" customWidth="1"/>
    <col min="8198" max="8198" width="2.42578125" customWidth="1"/>
    <col min="8199" max="8199" width="17" customWidth="1"/>
    <col min="8200" max="8200" width="3" customWidth="1"/>
    <col min="8201" max="8201" width="16.7109375" customWidth="1"/>
    <col min="8202" max="8202" width="3" customWidth="1"/>
    <col min="8203" max="8203" width="16.7109375" customWidth="1"/>
    <col min="8204" max="8204" width="3" customWidth="1"/>
    <col min="8205" max="8205" width="16.28515625" customWidth="1"/>
    <col min="8206" max="8206" width="3" customWidth="1"/>
    <col min="8207" max="8207" width="16.28515625" customWidth="1"/>
    <col min="8208" max="8208" width="3" customWidth="1"/>
    <col min="8209" max="8209" width="15.85546875" customWidth="1"/>
    <col min="8210" max="8210" width="3" customWidth="1"/>
    <col min="8211" max="8211" width="18.5703125" customWidth="1"/>
    <col min="8212" max="8212" width="3" customWidth="1"/>
    <col min="8449" max="8449" width="9.42578125" customWidth="1"/>
    <col min="8450" max="8450" width="5.28515625" customWidth="1"/>
    <col min="8451" max="8451" width="8.5703125" customWidth="1"/>
    <col min="8452" max="8452" width="1.85546875" customWidth="1"/>
    <col min="8453" max="8453" width="43.85546875" customWidth="1"/>
    <col min="8454" max="8454" width="2.42578125" customWidth="1"/>
    <col min="8455" max="8455" width="17" customWidth="1"/>
    <col min="8456" max="8456" width="3" customWidth="1"/>
    <col min="8457" max="8457" width="16.7109375" customWidth="1"/>
    <col min="8458" max="8458" width="3" customWidth="1"/>
    <col min="8459" max="8459" width="16.7109375" customWidth="1"/>
    <col min="8460" max="8460" width="3" customWidth="1"/>
    <col min="8461" max="8461" width="16.28515625" customWidth="1"/>
    <col min="8462" max="8462" width="3" customWidth="1"/>
    <col min="8463" max="8463" width="16.28515625" customWidth="1"/>
    <col min="8464" max="8464" width="3" customWidth="1"/>
    <col min="8465" max="8465" width="15.85546875" customWidth="1"/>
    <col min="8466" max="8466" width="3" customWidth="1"/>
    <col min="8467" max="8467" width="18.5703125" customWidth="1"/>
    <col min="8468" max="8468" width="3" customWidth="1"/>
    <col min="8705" max="8705" width="9.42578125" customWidth="1"/>
    <col min="8706" max="8706" width="5.28515625" customWidth="1"/>
    <col min="8707" max="8707" width="8.5703125" customWidth="1"/>
    <col min="8708" max="8708" width="1.85546875" customWidth="1"/>
    <col min="8709" max="8709" width="43.85546875" customWidth="1"/>
    <col min="8710" max="8710" width="2.42578125" customWidth="1"/>
    <col min="8711" max="8711" width="17" customWidth="1"/>
    <col min="8712" max="8712" width="3" customWidth="1"/>
    <col min="8713" max="8713" width="16.7109375" customWidth="1"/>
    <col min="8714" max="8714" width="3" customWidth="1"/>
    <col min="8715" max="8715" width="16.7109375" customWidth="1"/>
    <col min="8716" max="8716" width="3" customWidth="1"/>
    <col min="8717" max="8717" width="16.28515625" customWidth="1"/>
    <col min="8718" max="8718" width="3" customWidth="1"/>
    <col min="8719" max="8719" width="16.28515625" customWidth="1"/>
    <col min="8720" max="8720" width="3" customWidth="1"/>
    <col min="8721" max="8721" width="15.85546875" customWidth="1"/>
    <col min="8722" max="8722" width="3" customWidth="1"/>
    <col min="8723" max="8723" width="18.5703125" customWidth="1"/>
    <col min="8724" max="8724" width="3" customWidth="1"/>
    <col min="8961" max="8961" width="9.42578125" customWidth="1"/>
    <col min="8962" max="8962" width="5.28515625" customWidth="1"/>
    <col min="8963" max="8963" width="8.5703125" customWidth="1"/>
    <col min="8964" max="8964" width="1.85546875" customWidth="1"/>
    <col min="8965" max="8965" width="43.85546875" customWidth="1"/>
    <col min="8966" max="8966" width="2.42578125" customWidth="1"/>
    <col min="8967" max="8967" width="17" customWidth="1"/>
    <col min="8968" max="8968" width="3" customWidth="1"/>
    <col min="8969" max="8969" width="16.7109375" customWidth="1"/>
    <col min="8970" max="8970" width="3" customWidth="1"/>
    <col min="8971" max="8971" width="16.7109375" customWidth="1"/>
    <col min="8972" max="8972" width="3" customWidth="1"/>
    <col min="8973" max="8973" width="16.28515625" customWidth="1"/>
    <col min="8974" max="8974" width="3" customWidth="1"/>
    <col min="8975" max="8975" width="16.28515625" customWidth="1"/>
    <col min="8976" max="8976" width="3" customWidth="1"/>
    <col min="8977" max="8977" width="15.85546875" customWidth="1"/>
    <col min="8978" max="8978" width="3" customWidth="1"/>
    <col min="8979" max="8979" width="18.5703125" customWidth="1"/>
    <col min="8980" max="8980" width="3" customWidth="1"/>
    <col min="9217" max="9217" width="9.42578125" customWidth="1"/>
    <col min="9218" max="9218" width="5.28515625" customWidth="1"/>
    <col min="9219" max="9219" width="8.5703125" customWidth="1"/>
    <col min="9220" max="9220" width="1.85546875" customWidth="1"/>
    <col min="9221" max="9221" width="43.85546875" customWidth="1"/>
    <col min="9222" max="9222" width="2.42578125" customWidth="1"/>
    <col min="9223" max="9223" width="17" customWidth="1"/>
    <col min="9224" max="9224" width="3" customWidth="1"/>
    <col min="9225" max="9225" width="16.7109375" customWidth="1"/>
    <col min="9226" max="9226" width="3" customWidth="1"/>
    <col min="9227" max="9227" width="16.7109375" customWidth="1"/>
    <col min="9228" max="9228" width="3" customWidth="1"/>
    <col min="9229" max="9229" width="16.28515625" customWidth="1"/>
    <col min="9230" max="9230" width="3" customWidth="1"/>
    <col min="9231" max="9231" width="16.28515625" customWidth="1"/>
    <col min="9232" max="9232" width="3" customWidth="1"/>
    <col min="9233" max="9233" width="15.85546875" customWidth="1"/>
    <col min="9234" max="9234" width="3" customWidth="1"/>
    <col min="9235" max="9235" width="18.5703125" customWidth="1"/>
    <col min="9236" max="9236" width="3" customWidth="1"/>
    <col min="9473" max="9473" width="9.42578125" customWidth="1"/>
    <col min="9474" max="9474" width="5.28515625" customWidth="1"/>
    <col min="9475" max="9475" width="8.5703125" customWidth="1"/>
    <col min="9476" max="9476" width="1.85546875" customWidth="1"/>
    <col min="9477" max="9477" width="43.85546875" customWidth="1"/>
    <col min="9478" max="9478" width="2.42578125" customWidth="1"/>
    <col min="9479" max="9479" width="17" customWidth="1"/>
    <col min="9480" max="9480" width="3" customWidth="1"/>
    <col min="9481" max="9481" width="16.7109375" customWidth="1"/>
    <col min="9482" max="9482" width="3" customWidth="1"/>
    <col min="9483" max="9483" width="16.7109375" customWidth="1"/>
    <col min="9484" max="9484" width="3" customWidth="1"/>
    <col min="9485" max="9485" width="16.28515625" customWidth="1"/>
    <col min="9486" max="9486" width="3" customWidth="1"/>
    <col min="9487" max="9487" width="16.28515625" customWidth="1"/>
    <col min="9488" max="9488" width="3" customWidth="1"/>
    <col min="9489" max="9489" width="15.85546875" customWidth="1"/>
    <col min="9490" max="9490" width="3" customWidth="1"/>
    <col min="9491" max="9491" width="18.5703125" customWidth="1"/>
    <col min="9492" max="9492" width="3" customWidth="1"/>
    <col min="9729" max="9729" width="9.42578125" customWidth="1"/>
    <col min="9730" max="9730" width="5.28515625" customWidth="1"/>
    <col min="9731" max="9731" width="8.5703125" customWidth="1"/>
    <col min="9732" max="9732" width="1.85546875" customWidth="1"/>
    <col min="9733" max="9733" width="43.85546875" customWidth="1"/>
    <col min="9734" max="9734" width="2.42578125" customWidth="1"/>
    <col min="9735" max="9735" width="17" customWidth="1"/>
    <col min="9736" max="9736" width="3" customWidth="1"/>
    <col min="9737" max="9737" width="16.7109375" customWidth="1"/>
    <col min="9738" max="9738" width="3" customWidth="1"/>
    <col min="9739" max="9739" width="16.7109375" customWidth="1"/>
    <col min="9740" max="9740" width="3" customWidth="1"/>
    <col min="9741" max="9741" width="16.28515625" customWidth="1"/>
    <col min="9742" max="9742" width="3" customWidth="1"/>
    <col min="9743" max="9743" width="16.28515625" customWidth="1"/>
    <col min="9744" max="9744" width="3" customWidth="1"/>
    <col min="9745" max="9745" width="15.85546875" customWidth="1"/>
    <col min="9746" max="9746" width="3" customWidth="1"/>
    <col min="9747" max="9747" width="18.5703125" customWidth="1"/>
    <col min="9748" max="9748" width="3" customWidth="1"/>
    <col min="9985" max="9985" width="9.42578125" customWidth="1"/>
    <col min="9986" max="9986" width="5.28515625" customWidth="1"/>
    <col min="9987" max="9987" width="8.5703125" customWidth="1"/>
    <col min="9988" max="9988" width="1.85546875" customWidth="1"/>
    <col min="9989" max="9989" width="43.85546875" customWidth="1"/>
    <col min="9990" max="9990" width="2.42578125" customWidth="1"/>
    <col min="9991" max="9991" width="17" customWidth="1"/>
    <col min="9992" max="9992" width="3" customWidth="1"/>
    <col min="9993" max="9993" width="16.7109375" customWidth="1"/>
    <col min="9994" max="9994" width="3" customWidth="1"/>
    <col min="9995" max="9995" width="16.7109375" customWidth="1"/>
    <col min="9996" max="9996" width="3" customWidth="1"/>
    <col min="9997" max="9997" width="16.28515625" customWidth="1"/>
    <col min="9998" max="9998" width="3" customWidth="1"/>
    <col min="9999" max="9999" width="16.28515625" customWidth="1"/>
    <col min="10000" max="10000" width="3" customWidth="1"/>
    <col min="10001" max="10001" width="15.85546875" customWidth="1"/>
    <col min="10002" max="10002" width="3" customWidth="1"/>
    <col min="10003" max="10003" width="18.5703125" customWidth="1"/>
    <col min="10004" max="10004" width="3" customWidth="1"/>
    <col min="10241" max="10241" width="9.42578125" customWidth="1"/>
    <col min="10242" max="10242" width="5.28515625" customWidth="1"/>
    <col min="10243" max="10243" width="8.5703125" customWidth="1"/>
    <col min="10244" max="10244" width="1.85546875" customWidth="1"/>
    <col min="10245" max="10245" width="43.85546875" customWidth="1"/>
    <col min="10246" max="10246" width="2.42578125" customWidth="1"/>
    <col min="10247" max="10247" width="17" customWidth="1"/>
    <col min="10248" max="10248" width="3" customWidth="1"/>
    <col min="10249" max="10249" width="16.7109375" customWidth="1"/>
    <col min="10250" max="10250" width="3" customWidth="1"/>
    <col min="10251" max="10251" width="16.7109375" customWidth="1"/>
    <col min="10252" max="10252" width="3" customWidth="1"/>
    <col min="10253" max="10253" width="16.28515625" customWidth="1"/>
    <col min="10254" max="10254" width="3" customWidth="1"/>
    <col min="10255" max="10255" width="16.28515625" customWidth="1"/>
    <col min="10256" max="10256" width="3" customWidth="1"/>
    <col min="10257" max="10257" width="15.85546875" customWidth="1"/>
    <col min="10258" max="10258" width="3" customWidth="1"/>
    <col min="10259" max="10259" width="18.5703125" customWidth="1"/>
    <col min="10260" max="10260" width="3" customWidth="1"/>
    <col min="10497" max="10497" width="9.42578125" customWidth="1"/>
    <col min="10498" max="10498" width="5.28515625" customWidth="1"/>
    <col min="10499" max="10499" width="8.5703125" customWidth="1"/>
    <col min="10500" max="10500" width="1.85546875" customWidth="1"/>
    <col min="10501" max="10501" width="43.85546875" customWidth="1"/>
    <col min="10502" max="10502" width="2.42578125" customWidth="1"/>
    <col min="10503" max="10503" width="17" customWidth="1"/>
    <col min="10504" max="10504" width="3" customWidth="1"/>
    <col min="10505" max="10505" width="16.7109375" customWidth="1"/>
    <col min="10506" max="10506" width="3" customWidth="1"/>
    <col min="10507" max="10507" width="16.7109375" customWidth="1"/>
    <col min="10508" max="10508" width="3" customWidth="1"/>
    <col min="10509" max="10509" width="16.28515625" customWidth="1"/>
    <col min="10510" max="10510" width="3" customWidth="1"/>
    <col min="10511" max="10511" width="16.28515625" customWidth="1"/>
    <col min="10512" max="10512" width="3" customWidth="1"/>
    <col min="10513" max="10513" width="15.85546875" customWidth="1"/>
    <col min="10514" max="10514" width="3" customWidth="1"/>
    <col min="10515" max="10515" width="18.5703125" customWidth="1"/>
    <col min="10516" max="10516" width="3" customWidth="1"/>
    <col min="10753" max="10753" width="9.42578125" customWidth="1"/>
    <col min="10754" max="10754" width="5.28515625" customWidth="1"/>
    <col min="10755" max="10755" width="8.5703125" customWidth="1"/>
    <col min="10756" max="10756" width="1.85546875" customWidth="1"/>
    <col min="10757" max="10757" width="43.85546875" customWidth="1"/>
    <col min="10758" max="10758" width="2.42578125" customWidth="1"/>
    <col min="10759" max="10759" width="17" customWidth="1"/>
    <col min="10760" max="10760" width="3" customWidth="1"/>
    <col min="10761" max="10761" width="16.7109375" customWidth="1"/>
    <col min="10762" max="10762" width="3" customWidth="1"/>
    <col min="10763" max="10763" width="16.7109375" customWidth="1"/>
    <col min="10764" max="10764" width="3" customWidth="1"/>
    <col min="10765" max="10765" width="16.28515625" customWidth="1"/>
    <col min="10766" max="10766" width="3" customWidth="1"/>
    <col min="10767" max="10767" width="16.28515625" customWidth="1"/>
    <col min="10768" max="10768" width="3" customWidth="1"/>
    <col min="10769" max="10769" width="15.85546875" customWidth="1"/>
    <col min="10770" max="10770" width="3" customWidth="1"/>
    <col min="10771" max="10771" width="18.5703125" customWidth="1"/>
    <col min="10772" max="10772" width="3" customWidth="1"/>
    <col min="11009" max="11009" width="9.42578125" customWidth="1"/>
    <col min="11010" max="11010" width="5.28515625" customWidth="1"/>
    <col min="11011" max="11011" width="8.5703125" customWidth="1"/>
    <col min="11012" max="11012" width="1.85546875" customWidth="1"/>
    <col min="11013" max="11013" width="43.85546875" customWidth="1"/>
    <col min="11014" max="11014" width="2.42578125" customWidth="1"/>
    <col min="11015" max="11015" width="17" customWidth="1"/>
    <col min="11016" max="11016" width="3" customWidth="1"/>
    <col min="11017" max="11017" width="16.7109375" customWidth="1"/>
    <col min="11018" max="11018" width="3" customWidth="1"/>
    <col min="11019" max="11019" width="16.7109375" customWidth="1"/>
    <col min="11020" max="11020" width="3" customWidth="1"/>
    <col min="11021" max="11021" width="16.28515625" customWidth="1"/>
    <col min="11022" max="11022" width="3" customWidth="1"/>
    <col min="11023" max="11023" width="16.28515625" customWidth="1"/>
    <col min="11024" max="11024" width="3" customWidth="1"/>
    <col min="11025" max="11025" width="15.85546875" customWidth="1"/>
    <col min="11026" max="11026" width="3" customWidth="1"/>
    <col min="11027" max="11027" width="18.5703125" customWidth="1"/>
    <col min="11028" max="11028" width="3" customWidth="1"/>
    <col min="11265" max="11265" width="9.42578125" customWidth="1"/>
    <col min="11266" max="11266" width="5.28515625" customWidth="1"/>
    <col min="11267" max="11267" width="8.5703125" customWidth="1"/>
    <col min="11268" max="11268" width="1.85546875" customWidth="1"/>
    <col min="11269" max="11269" width="43.85546875" customWidth="1"/>
    <col min="11270" max="11270" width="2.42578125" customWidth="1"/>
    <col min="11271" max="11271" width="17" customWidth="1"/>
    <col min="11272" max="11272" width="3" customWidth="1"/>
    <col min="11273" max="11273" width="16.7109375" customWidth="1"/>
    <col min="11274" max="11274" width="3" customWidth="1"/>
    <col min="11275" max="11275" width="16.7109375" customWidth="1"/>
    <col min="11276" max="11276" width="3" customWidth="1"/>
    <col min="11277" max="11277" width="16.28515625" customWidth="1"/>
    <col min="11278" max="11278" width="3" customWidth="1"/>
    <col min="11279" max="11279" width="16.28515625" customWidth="1"/>
    <col min="11280" max="11280" width="3" customWidth="1"/>
    <col min="11281" max="11281" width="15.85546875" customWidth="1"/>
    <col min="11282" max="11282" width="3" customWidth="1"/>
    <col min="11283" max="11283" width="18.5703125" customWidth="1"/>
    <col min="11284" max="11284" width="3" customWidth="1"/>
    <col min="11521" max="11521" width="9.42578125" customWidth="1"/>
    <col min="11522" max="11522" width="5.28515625" customWidth="1"/>
    <col min="11523" max="11523" width="8.5703125" customWidth="1"/>
    <col min="11524" max="11524" width="1.85546875" customWidth="1"/>
    <col min="11525" max="11525" width="43.85546875" customWidth="1"/>
    <col min="11526" max="11526" width="2.42578125" customWidth="1"/>
    <col min="11527" max="11527" width="17" customWidth="1"/>
    <col min="11528" max="11528" width="3" customWidth="1"/>
    <col min="11529" max="11529" width="16.7109375" customWidth="1"/>
    <col min="11530" max="11530" width="3" customWidth="1"/>
    <col min="11531" max="11531" width="16.7109375" customWidth="1"/>
    <col min="11532" max="11532" width="3" customWidth="1"/>
    <col min="11533" max="11533" width="16.28515625" customWidth="1"/>
    <col min="11534" max="11534" width="3" customWidth="1"/>
    <col min="11535" max="11535" width="16.28515625" customWidth="1"/>
    <col min="11536" max="11536" width="3" customWidth="1"/>
    <col min="11537" max="11537" width="15.85546875" customWidth="1"/>
    <col min="11538" max="11538" width="3" customWidth="1"/>
    <col min="11539" max="11539" width="18.5703125" customWidth="1"/>
    <col min="11540" max="11540" width="3" customWidth="1"/>
    <col min="11777" max="11777" width="9.42578125" customWidth="1"/>
    <col min="11778" max="11778" width="5.28515625" customWidth="1"/>
    <col min="11779" max="11779" width="8.5703125" customWidth="1"/>
    <col min="11780" max="11780" width="1.85546875" customWidth="1"/>
    <col min="11781" max="11781" width="43.85546875" customWidth="1"/>
    <col min="11782" max="11782" width="2.42578125" customWidth="1"/>
    <col min="11783" max="11783" width="17" customWidth="1"/>
    <col min="11784" max="11784" width="3" customWidth="1"/>
    <col min="11785" max="11785" width="16.7109375" customWidth="1"/>
    <col min="11786" max="11786" width="3" customWidth="1"/>
    <col min="11787" max="11787" width="16.7109375" customWidth="1"/>
    <col min="11788" max="11788" width="3" customWidth="1"/>
    <col min="11789" max="11789" width="16.28515625" customWidth="1"/>
    <col min="11790" max="11790" width="3" customWidth="1"/>
    <col min="11791" max="11791" width="16.28515625" customWidth="1"/>
    <col min="11792" max="11792" width="3" customWidth="1"/>
    <col min="11793" max="11793" width="15.85546875" customWidth="1"/>
    <col min="11794" max="11794" width="3" customWidth="1"/>
    <col min="11795" max="11795" width="18.5703125" customWidth="1"/>
    <col min="11796" max="11796" width="3" customWidth="1"/>
    <col min="12033" max="12033" width="9.42578125" customWidth="1"/>
    <col min="12034" max="12034" width="5.28515625" customWidth="1"/>
    <col min="12035" max="12035" width="8.5703125" customWidth="1"/>
    <col min="12036" max="12036" width="1.85546875" customWidth="1"/>
    <col min="12037" max="12037" width="43.85546875" customWidth="1"/>
    <col min="12038" max="12038" width="2.42578125" customWidth="1"/>
    <col min="12039" max="12039" width="17" customWidth="1"/>
    <col min="12040" max="12040" width="3" customWidth="1"/>
    <col min="12041" max="12041" width="16.7109375" customWidth="1"/>
    <col min="12042" max="12042" width="3" customWidth="1"/>
    <col min="12043" max="12043" width="16.7109375" customWidth="1"/>
    <col min="12044" max="12044" width="3" customWidth="1"/>
    <col min="12045" max="12045" width="16.28515625" customWidth="1"/>
    <col min="12046" max="12046" width="3" customWidth="1"/>
    <col min="12047" max="12047" width="16.28515625" customWidth="1"/>
    <col min="12048" max="12048" width="3" customWidth="1"/>
    <col min="12049" max="12049" width="15.85546875" customWidth="1"/>
    <col min="12050" max="12050" width="3" customWidth="1"/>
    <col min="12051" max="12051" width="18.5703125" customWidth="1"/>
    <col min="12052" max="12052" width="3" customWidth="1"/>
    <col min="12289" max="12289" width="9.42578125" customWidth="1"/>
    <col min="12290" max="12290" width="5.28515625" customWidth="1"/>
    <col min="12291" max="12291" width="8.5703125" customWidth="1"/>
    <col min="12292" max="12292" width="1.85546875" customWidth="1"/>
    <col min="12293" max="12293" width="43.85546875" customWidth="1"/>
    <col min="12294" max="12294" width="2.42578125" customWidth="1"/>
    <col min="12295" max="12295" width="17" customWidth="1"/>
    <col min="12296" max="12296" width="3" customWidth="1"/>
    <col min="12297" max="12297" width="16.7109375" customWidth="1"/>
    <col min="12298" max="12298" width="3" customWidth="1"/>
    <col min="12299" max="12299" width="16.7109375" customWidth="1"/>
    <col min="12300" max="12300" width="3" customWidth="1"/>
    <col min="12301" max="12301" width="16.28515625" customWidth="1"/>
    <col min="12302" max="12302" width="3" customWidth="1"/>
    <col min="12303" max="12303" width="16.28515625" customWidth="1"/>
    <col min="12304" max="12304" width="3" customWidth="1"/>
    <col min="12305" max="12305" width="15.85546875" customWidth="1"/>
    <col min="12306" max="12306" width="3" customWidth="1"/>
    <col min="12307" max="12307" width="18.5703125" customWidth="1"/>
    <col min="12308" max="12308" width="3" customWidth="1"/>
    <col min="12545" max="12545" width="9.42578125" customWidth="1"/>
    <col min="12546" max="12546" width="5.28515625" customWidth="1"/>
    <col min="12547" max="12547" width="8.5703125" customWidth="1"/>
    <col min="12548" max="12548" width="1.85546875" customWidth="1"/>
    <col min="12549" max="12549" width="43.85546875" customWidth="1"/>
    <col min="12550" max="12550" width="2.42578125" customWidth="1"/>
    <col min="12551" max="12551" width="17" customWidth="1"/>
    <col min="12552" max="12552" width="3" customWidth="1"/>
    <col min="12553" max="12553" width="16.7109375" customWidth="1"/>
    <col min="12554" max="12554" width="3" customWidth="1"/>
    <col min="12555" max="12555" width="16.7109375" customWidth="1"/>
    <col min="12556" max="12556" width="3" customWidth="1"/>
    <col min="12557" max="12557" width="16.28515625" customWidth="1"/>
    <col min="12558" max="12558" width="3" customWidth="1"/>
    <col min="12559" max="12559" width="16.28515625" customWidth="1"/>
    <col min="12560" max="12560" width="3" customWidth="1"/>
    <col min="12561" max="12561" width="15.85546875" customWidth="1"/>
    <col min="12562" max="12562" width="3" customWidth="1"/>
    <col min="12563" max="12563" width="18.5703125" customWidth="1"/>
    <col min="12564" max="12564" width="3" customWidth="1"/>
    <col min="12801" max="12801" width="9.42578125" customWidth="1"/>
    <col min="12802" max="12802" width="5.28515625" customWidth="1"/>
    <col min="12803" max="12803" width="8.5703125" customWidth="1"/>
    <col min="12804" max="12804" width="1.85546875" customWidth="1"/>
    <col min="12805" max="12805" width="43.85546875" customWidth="1"/>
    <col min="12806" max="12806" width="2.42578125" customWidth="1"/>
    <col min="12807" max="12807" width="17" customWidth="1"/>
    <col min="12808" max="12808" width="3" customWidth="1"/>
    <col min="12809" max="12809" width="16.7109375" customWidth="1"/>
    <col min="12810" max="12810" width="3" customWidth="1"/>
    <col min="12811" max="12811" width="16.7109375" customWidth="1"/>
    <col min="12812" max="12812" width="3" customWidth="1"/>
    <col min="12813" max="12813" width="16.28515625" customWidth="1"/>
    <col min="12814" max="12814" width="3" customWidth="1"/>
    <col min="12815" max="12815" width="16.28515625" customWidth="1"/>
    <col min="12816" max="12816" width="3" customWidth="1"/>
    <col min="12817" max="12817" width="15.85546875" customWidth="1"/>
    <col min="12818" max="12818" width="3" customWidth="1"/>
    <col min="12819" max="12819" width="18.5703125" customWidth="1"/>
    <col min="12820" max="12820" width="3" customWidth="1"/>
    <col min="13057" max="13057" width="9.42578125" customWidth="1"/>
    <col min="13058" max="13058" width="5.28515625" customWidth="1"/>
    <col min="13059" max="13059" width="8.5703125" customWidth="1"/>
    <col min="13060" max="13060" width="1.85546875" customWidth="1"/>
    <col min="13061" max="13061" width="43.85546875" customWidth="1"/>
    <col min="13062" max="13062" width="2.42578125" customWidth="1"/>
    <col min="13063" max="13063" width="17" customWidth="1"/>
    <col min="13064" max="13064" width="3" customWidth="1"/>
    <col min="13065" max="13065" width="16.7109375" customWidth="1"/>
    <col min="13066" max="13066" width="3" customWidth="1"/>
    <col min="13067" max="13067" width="16.7109375" customWidth="1"/>
    <col min="13068" max="13068" width="3" customWidth="1"/>
    <col min="13069" max="13069" width="16.28515625" customWidth="1"/>
    <col min="13070" max="13070" width="3" customWidth="1"/>
    <col min="13071" max="13071" width="16.28515625" customWidth="1"/>
    <col min="13072" max="13072" width="3" customWidth="1"/>
    <col min="13073" max="13073" width="15.85546875" customWidth="1"/>
    <col min="13074" max="13074" width="3" customWidth="1"/>
    <col min="13075" max="13075" width="18.5703125" customWidth="1"/>
    <col min="13076" max="13076" width="3" customWidth="1"/>
    <col min="13313" max="13313" width="9.42578125" customWidth="1"/>
    <col min="13314" max="13314" width="5.28515625" customWidth="1"/>
    <col min="13315" max="13315" width="8.5703125" customWidth="1"/>
    <col min="13316" max="13316" width="1.85546875" customWidth="1"/>
    <col min="13317" max="13317" width="43.85546875" customWidth="1"/>
    <col min="13318" max="13318" width="2.42578125" customWidth="1"/>
    <col min="13319" max="13319" width="17" customWidth="1"/>
    <col min="13320" max="13320" width="3" customWidth="1"/>
    <col min="13321" max="13321" width="16.7109375" customWidth="1"/>
    <col min="13322" max="13322" width="3" customWidth="1"/>
    <col min="13323" max="13323" width="16.7109375" customWidth="1"/>
    <col min="13324" max="13324" width="3" customWidth="1"/>
    <col min="13325" max="13325" width="16.28515625" customWidth="1"/>
    <col min="13326" max="13326" width="3" customWidth="1"/>
    <col min="13327" max="13327" width="16.28515625" customWidth="1"/>
    <col min="13328" max="13328" width="3" customWidth="1"/>
    <col min="13329" max="13329" width="15.85546875" customWidth="1"/>
    <col min="13330" max="13330" width="3" customWidth="1"/>
    <col min="13331" max="13331" width="18.5703125" customWidth="1"/>
    <col min="13332" max="13332" width="3" customWidth="1"/>
    <col min="13569" max="13569" width="9.42578125" customWidth="1"/>
    <col min="13570" max="13570" width="5.28515625" customWidth="1"/>
    <col min="13571" max="13571" width="8.5703125" customWidth="1"/>
    <col min="13572" max="13572" width="1.85546875" customWidth="1"/>
    <col min="13573" max="13573" width="43.85546875" customWidth="1"/>
    <col min="13574" max="13574" width="2.42578125" customWidth="1"/>
    <col min="13575" max="13575" width="17" customWidth="1"/>
    <col min="13576" max="13576" width="3" customWidth="1"/>
    <col min="13577" max="13577" width="16.7109375" customWidth="1"/>
    <col min="13578" max="13578" width="3" customWidth="1"/>
    <col min="13579" max="13579" width="16.7109375" customWidth="1"/>
    <col min="13580" max="13580" width="3" customWidth="1"/>
    <col min="13581" max="13581" width="16.28515625" customWidth="1"/>
    <col min="13582" max="13582" width="3" customWidth="1"/>
    <col min="13583" max="13583" width="16.28515625" customWidth="1"/>
    <col min="13584" max="13584" width="3" customWidth="1"/>
    <col min="13585" max="13585" width="15.85546875" customWidth="1"/>
    <col min="13586" max="13586" width="3" customWidth="1"/>
    <col min="13587" max="13587" width="18.5703125" customWidth="1"/>
    <col min="13588" max="13588" width="3" customWidth="1"/>
    <col min="13825" max="13825" width="9.42578125" customWidth="1"/>
    <col min="13826" max="13826" width="5.28515625" customWidth="1"/>
    <col min="13827" max="13827" width="8.5703125" customWidth="1"/>
    <col min="13828" max="13828" width="1.85546875" customWidth="1"/>
    <col min="13829" max="13829" width="43.85546875" customWidth="1"/>
    <col min="13830" max="13830" width="2.42578125" customWidth="1"/>
    <col min="13831" max="13831" width="17" customWidth="1"/>
    <col min="13832" max="13832" width="3" customWidth="1"/>
    <col min="13833" max="13833" width="16.7109375" customWidth="1"/>
    <col min="13834" max="13834" width="3" customWidth="1"/>
    <col min="13835" max="13835" width="16.7109375" customWidth="1"/>
    <col min="13836" max="13836" width="3" customWidth="1"/>
    <col min="13837" max="13837" width="16.28515625" customWidth="1"/>
    <col min="13838" max="13838" width="3" customWidth="1"/>
    <col min="13839" max="13839" width="16.28515625" customWidth="1"/>
    <col min="13840" max="13840" width="3" customWidth="1"/>
    <col min="13841" max="13841" width="15.85546875" customWidth="1"/>
    <col min="13842" max="13842" width="3" customWidth="1"/>
    <col min="13843" max="13843" width="18.5703125" customWidth="1"/>
    <col min="13844" max="13844" width="3" customWidth="1"/>
    <col min="14081" max="14081" width="9.42578125" customWidth="1"/>
    <col min="14082" max="14082" width="5.28515625" customWidth="1"/>
    <col min="14083" max="14083" width="8.5703125" customWidth="1"/>
    <col min="14084" max="14084" width="1.85546875" customWidth="1"/>
    <col min="14085" max="14085" width="43.85546875" customWidth="1"/>
    <col min="14086" max="14086" width="2.42578125" customWidth="1"/>
    <col min="14087" max="14087" width="17" customWidth="1"/>
    <col min="14088" max="14088" width="3" customWidth="1"/>
    <col min="14089" max="14089" width="16.7109375" customWidth="1"/>
    <col min="14090" max="14090" width="3" customWidth="1"/>
    <col min="14091" max="14091" width="16.7109375" customWidth="1"/>
    <col min="14092" max="14092" width="3" customWidth="1"/>
    <col min="14093" max="14093" width="16.28515625" customWidth="1"/>
    <col min="14094" max="14094" width="3" customWidth="1"/>
    <col min="14095" max="14095" width="16.28515625" customWidth="1"/>
    <col min="14096" max="14096" width="3" customWidth="1"/>
    <col min="14097" max="14097" width="15.85546875" customWidth="1"/>
    <col min="14098" max="14098" width="3" customWidth="1"/>
    <col min="14099" max="14099" width="18.5703125" customWidth="1"/>
    <col min="14100" max="14100" width="3" customWidth="1"/>
    <col min="14337" max="14337" width="9.42578125" customWidth="1"/>
    <col min="14338" max="14338" width="5.28515625" customWidth="1"/>
    <col min="14339" max="14339" width="8.5703125" customWidth="1"/>
    <col min="14340" max="14340" width="1.85546875" customWidth="1"/>
    <col min="14341" max="14341" width="43.85546875" customWidth="1"/>
    <col min="14342" max="14342" width="2.42578125" customWidth="1"/>
    <col min="14343" max="14343" width="17" customWidth="1"/>
    <col min="14344" max="14344" width="3" customWidth="1"/>
    <col min="14345" max="14345" width="16.7109375" customWidth="1"/>
    <col min="14346" max="14346" width="3" customWidth="1"/>
    <col min="14347" max="14347" width="16.7109375" customWidth="1"/>
    <col min="14348" max="14348" width="3" customWidth="1"/>
    <col min="14349" max="14349" width="16.28515625" customWidth="1"/>
    <col min="14350" max="14350" width="3" customWidth="1"/>
    <col min="14351" max="14351" width="16.28515625" customWidth="1"/>
    <col min="14352" max="14352" width="3" customWidth="1"/>
    <col min="14353" max="14353" width="15.85546875" customWidth="1"/>
    <col min="14354" max="14354" width="3" customWidth="1"/>
    <col min="14355" max="14355" width="18.5703125" customWidth="1"/>
    <col min="14356" max="14356" width="3" customWidth="1"/>
    <col min="14593" max="14593" width="9.42578125" customWidth="1"/>
    <col min="14594" max="14594" width="5.28515625" customWidth="1"/>
    <col min="14595" max="14595" width="8.5703125" customWidth="1"/>
    <col min="14596" max="14596" width="1.85546875" customWidth="1"/>
    <col min="14597" max="14597" width="43.85546875" customWidth="1"/>
    <col min="14598" max="14598" width="2.42578125" customWidth="1"/>
    <col min="14599" max="14599" width="17" customWidth="1"/>
    <col min="14600" max="14600" width="3" customWidth="1"/>
    <col min="14601" max="14601" width="16.7109375" customWidth="1"/>
    <col min="14602" max="14602" width="3" customWidth="1"/>
    <col min="14603" max="14603" width="16.7109375" customWidth="1"/>
    <col min="14604" max="14604" width="3" customWidth="1"/>
    <col min="14605" max="14605" width="16.28515625" customWidth="1"/>
    <col min="14606" max="14606" width="3" customWidth="1"/>
    <col min="14607" max="14607" width="16.28515625" customWidth="1"/>
    <col min="14608" max="14608" width="3" customWidth="1"/>
    <col min="14609" max="14609" width="15.85546875" customWidth="1"/>
    <col min="14610" max="14610" width="3" customWidth="1"/>
    <col min="14611" max="14611" width="18.5703125" customWidth="1"/>
    <col min="14612" max="14612" width="3" customWidth="1"/>
    <col min="14849" max="14849" width="9.42578125" customWidth="1"/>
    <col min="14850" max="14850" width="5.28515625" customWidth="1"/>
    <col min="14851" max="14851" width="8.5703125" customWidth="1"/>
    <col min="14852" max="14852" width="1.85546875" customWidth="1"/>
    <col min="14853" max="14853" width="43.85546875" customWidth="1"/>
    <col min="14854" max="14854" width="2.42578125" customWidth="1"/>
    <col min="14855" max="14855" width="17" customWidth="1"/>
    <col min="14856" max="14856" width="3" customWidth="1"/>
    <col min="14857" max="14857" width="16.7109375" customWidth="1"/>
    <col min="14858" max="14858" width="3" customWidth="1"/>
    <col min="14859" max="14859" width="16.7109375" customWidth="1"/>
    <col min="14860" max="14860" width="3" customWidth="1"/>
    <col min="14861" max="14861" width="16.28515625" customWidth="1"/>
    <col min="14862" max="14862" width="3" customWidth="1"/>
    <col min="14863" max="14863" width="16.28515625" customWidth="1"/>
    <col min="14864" max="14864" width="3" customWidth="1"/>
    <col min="14865" max="14865" width="15.85546875" customWidth="1"/>
    <col min="14866" max="14866" width="3" customWidth="1"/>
    <col min="14867" max="14867" width="18.5703125" customWidth="1"/>
    <col min="14868" max="14868" width="3" customWidth="1"/>
    <col min="15105" max="15105" width="9.42578125" customWidth="1"/>
    <col min="15106" max="15106" width="5.28515625" customWidth="1"/>
    <col min="15107" max="15107" width="8.5703125" customWidth="1"/>
    <col min="15108" max="15108" width="1.85546875" customWidth="1"/>
    <col min="15109" max="15109" width="43.85546875" customWidth="1"/>
    <col min="15110" max="15110" width="2.42578125" customWidth="1"/>
    <col min="15111" max="15111" width="17" customWidth="1"/>
    <col min="15112" max="15112" width="3" customWidth="1"/>
    <col min="15113" max="15113" width="16.7109375" customWidth="1"/>
    <col min="15114" max="15114" width="3" customWidth="1"/>
    <col min="15115" max="15115" width="16.7109375" customWidth="1"/>
    <col min="15116" max="15116" width="3" customWidth="1"/>
    <col min="15117" max="15117" width="16.28515625" customWidth="1"/>
    <col min="15118" max="15118" width="3" customWidth="1"/>
    <col min="15119" max="15119" width="16.28515625" customWidth="1"/>
    <col min="15120" max="15120" width="3" customWidth="1"/>
    <col min="15121" max="15121" width="15.85546875" customWidth="1"/>
    <col min="15122" max="15122" width="3" customWidth="1"/>
    <col min="15123" max="15123" width="18.5703125" customWidth="1"/>
    <col min="15124" max="15124" width="3" customWidth="1"/>
    <col min="15361" max="15361" width="9.42578125" customWidth="1"/>
    <col min="15362" max="15362" width="5.28515625" customWidth="1"/>
    <col min="15363" max="15363" width="8.5703125" customWidth="1"/>
    <col min="15364" max="15364" width="1.85546875" customWidth="1"/>
    <col min="15365" max="15365" width="43.85546875" customWidth="1"/>
    <col min="15366" max="15366" width="2.42578125" customWidth="1"/>
    <col min="15367" max="15367" width="17" customWidth="1"/>
    <col min="15368" max="15368" width="3" customWidth="1"/>
    <col min="15369" max="15369" width="16.7109375" customWidth="1"/>
    <col min="15370" max="15370" width="3" customWidth="1"/>
    <col min="15371" max="15371" width="16.7109375" customWidth="1"/>
    <col min="15372" max="15372" width="3" customWidth="1"/>
    <col min="15373" max="15373" width="16.28515625" customWidth="1"/>
    <col min="15374" max="15374" width="3" customWidth="1"/>
    <col min="15375" max="15375" width="16.28515625" customWidth="1"/>
    <col min="15376" max="15376" width="3" customWidth="1"/>
    <col min="15377" max="15377" width="15.85546875" customWidth="1"/>
    <col min="15378" max="15378" width="3" customWidth="1"/>
    <col min="15379" max="15379" width="18.5703125" customWidth="1"/>
    <col min="15380" max="15380" width="3" customWidth="1"/>
    <col min="15617" max="15617" width="9.42578125" customWidth="1"/>
    <col min="15618" max="15618" width="5.28515625" customWidth="1"/>
    <col min="15619" max="15619" width="8.5703125" customWidth="1"/>
    <col min="15620" max="15620" width="1.85546875" customWidth="1"/>
    <col min="15621" max="15621" width="43.85546875" customWidth="1"/>
    <col min="15622" max="15622" width="2.42578125" customWidth="1"/>
    <col min="15623" max="15623" width="17" customWidth="1"/>
    <col min="15624" max="15624" width="3" customWidth="1"/>
    <col min="15625" max="15625" width="16.7109375" customWidth="1"/>
    <col min="15626" max="15626" width="3" customWidth="1"/>
    <col min="15627" max="15627" width="16.7109375" customWidth="1"/>
    <col min="15628" max="15628" width="3" customWidth="1"/>
    <col min="15629" max="15629" width="16.28515625" customWidth="1"/>
    <col min="15630" max="15630" width="3" customWidth="1"/>
    <col min="15631" max="15631" width="16.28515625" customWidth="1"/>
    <col min="15632" max="15632" width="3" customWidth="1"/>
    <col min="15633" max="15633" width="15.85546875" customWidth="1"/>
    <col min="15634" max="15634" width="3" customWidth="1"/>
    <col min="15635" max="15635" width="18.5703125" customWidth="1"/>
    <col min="15636" max="15636" width="3" customWidth="1"/>
    <col min="15873" max="15873" width="9.42578125" customWidth="1"/>
    <col min="15874" max="15874" width="5.28515625" customWidth="1"/>
    <col min="15875" max="15875" width="8.5703125" customWidth="1"/>
    <col min="15876" max="15876" width="1.85546875" customWidth="1"/>
    <col min="15877" max="15877" width="43.85546875" customWidth="1"/>
    <col min="15878" max="15878" width="2.42578125" customWidth="1"/>
    <col min="15879" max="15879" width="17" customWidth="1"/>
    <col min="15880" max="15880" width="3" customWidth="1"/>
    <col min="15881" max="15881" width="16.7109375" customWidth="1"/>
    <col min="15882" max="15882" width="3" customWidth="1"/>
    <col min="15883" max="15883" width="16.7109375" customWidth="1"/>
    <col min="15884" max="15884" width="3" customWidth="1"/>
    <col min="15885" max="15885" width="16.28515625" customWidth="1"/>
    <col min="15886" max="15886" width="3" customWidth="1"/>
    <col min="15887" max="15887" width="16.28515625" customWidth="1"/>
    <col min="15888" max="15888" width="3" customWidth="1"/>
    <col min="15889" max="15889" width="15.85546875" customWidth="1"/>
    <col min="15890" max="15890" width="3" customWidth="1"/>
    <col min="15891" max="15891" width="18.5703125" customWidth="1"/>
    <col min="15892" max="15892" width="3" customWidth="1"/>
    <col min="16129" max="16129" width="9.42578125" customWidth="1"/>
    <col min="16130" max="16130" width="5.28515625" customWidth="1"/>
    <col min="16131" max="16131" width="8.5703125" customWidth="1"/>
    <col min="16132" max="16132" width="1.85546875" customWidth="1"/>
    <col min="16133" max="16133" width="43.85546875" customWidth="1"/>
    <col min="16134" max="16134" width="2.42578125" customWidth="1"/>
    <col min="16135" max="16135" width="17" customWidth="1"/>
    <col min="16136" max="16136" width="3" customWidth="1"/>
    <col min="16137" max="16137" width="16.7109375" customWidth="1"/>
    <col min="16138" max="16138" width="3" customWidth="1"/>
    <col min="16139" max="16139" width="16.7109375" customWidth="1"/>
    <col min="16140" max="16140" width="3" customWidth="1"/>
    <col min="16141" max="16141" width="16.28515625" customWidth="1"/>
    <col min="16142" max="16142" width="3" customWidth="1"/>
    <col min="16143" max="16143" width="16.28515625" customWidth="1"/>
    <col min="16144" max="16144" width="3" customWidth="1"/>
    <col min="16145" max="16145" width="15.85546875" customWidth="1"/>
    <col min="16146" max="16146" width="3" customWidth="1"/>
    <col min="16147" max="16147" width="18.5703125" customWidth="1"/>
    <col min="16148" max="16148" width="3" customWidth="1"/>
  </cols>
  <sheetData>
    <row r="1" spans="1:19">
      <c r="A1" s="1" t="s">
        <v>0</v>
      </c>
      <c r="B1" s="2"/>
      <c r="C1" s="2"/>
      <c r="D1" s="2"/>
      <c r="E1" s="2"/>
      <c r="F1" s="2"/>
      <c r="G1" s="2"/>
      <c r="H1" s="2"/>
      <c r="I1" s="3"/>
      <c r="J1" s="2"/>
      <c r="K1" s="4"/>
      <c r="L1" s="2"/>
      <c r="M1" s="2"/>
      <c r="N1" s="5"/>
      <c r="O1" s="6"/>
      <c r="P1" s="7"/>
      <c r="Q1" s="7"/>
      <c r="R1" s="7"/>
      <c r="S1" s="7"/>
    </row>
    <row r="2" spans="1:19">
      <c r="A2" s="8" t="s">
        <v>1</v>
      </c>
      <c r="B2" s="2"/>
      <c r="C2" s="2"/>
      <c r="D2" s="2"/>
      <c r="E2" s="2"/>
      <c r="F2" s="2"/>
      <c r="G2" s="2"/>
      <c r="H2" s="2"/>
      <c r="I2" s="2"/>
      <c r="J2" s="2"/>
      <c r="K2" s="4"/>
      <c r="L2" s="2"/>
      <c r="M2" s="2"/>
      <c r="N2" s="5"/>
      <c r="O2" s="6"/>
      <c r="P2" s="7"/>
      <c r="Q2" s="7"/>
      <c r="R2" s="7"/>
      <c r="S2" s="7"/>
    </row>
    <row r="3" spans="1:19">
      <c r="A3" s="1" t="s">
        <v>2</v>
      </c>
      <c r="B3" s="2"/>
      <c r="C3" s="2"/>
      <c r="D3" s="2"/>
      <c r="E3" s="2"/>
      <c r="F3" s="2"/>
      <c r="G3" s="2"/>
      <c r="H3" s="2"/>
      <c r="I3" s="2"/>
      <c r="J3" s="2"/>
      <c r="K3" s="4"/>
      <c r="L3" s="2"/>
      <c r="M3" s="2"/>
      <c r="N3" s="5"/>
      <c r="O3" s="6"/>
      <c r="P3" s="7"/>
      <c r="Q3" s="9"/>
      <c r="R3" s="7"/>
      <c r="S3" s="7"/>
    </row>
    <row r="4" spans="1:19">
      <c r="A4" s="10">
        <v>41090</v>
      </c>
      <c r="B4" s="2"/>
      <c r="C4" s="2"/>
      <c r="D4" s="2"/>
      <c r="E4" s="2"/>
      <c r="F4" s="2"/>
      <c r="G4" s="11"/>
      <c r="H4" s="2"/>
      <c r="I4" s="2"/>
      <c r="J4" s="2"/>
      <c r="K4" s="4"/>
      <c r="L4" s="2"/>
      <c r="M4" s="2"/>
      <c r="N4" s="5"/>
      <c r="O4" s="12"/>
      <c r="P4" s="7"/>
      <c r="Q4" s="7"/>
      <c r="R4" s="7"/>
      <c r="S4" s="7"/>
    </row>
    <row r="5" spans="1:19">
      <c r="A5" s="5"/>
      <c r="B5" s="5"/>
      <c r="C5" s="5"/>
      <c r="D5" s="5"/>
      <c r="E5" s="13"/>
      <c r="F5" s="5"/>
      <c r="G5" s="5"/>
      <c r="H5" s="5"/>
      <c r="I5" s="5"/>
      <c r="J5" s="5"/>
      <c r="K5" s="14" t="s">
        <v>3</v>
      </c>
      <c r="L5" s="5"/>
      <c r="M5" s="14" t="s">
        <v>3</v>
      </c>
      <c r="N5" s="5"/>
      <c r="O5" s="6"/>
      <c r="P5" s="7"/>
      <c r="Q5" s="7"/>
      <c r="R5" s="7"/>
      <c r="S5" s="7"/>
    </row>
    <row r="6" spans="1:19">
      <c r="A6" s="5"/>
      <c r="B6" s="5"/>
      <c r="C6" s="5"/>
      <c r="D6" s="5"/>
      <c r="E6" s="5"/>
      <c r="F6" s="5"/>
      <c r="G6" s="5"/>
      <c r="H6" s="5"/>
      <c r="I6" s="5"/>
      <c r="J6" s="5"/>
      <c r="K6" s="14" t="s">
        <v>4</v>
      </c>
      <c r="L6" s="5"/>
      <c r="M6" s="14" t="s">
        <v>4</v>
      </c>
      <c r="N6" s="5"/>
      <c r="O6" s="15"/>
      <c r="P6" s="7"/>
      <c r="Q6" s="9"/>
      <c r="R6" s="7"/>
      <c r="S6" s="7"/>
    </row>
    <row r="7" spans="1:19">
      <c r="A7" s="5"/>
      <c r="B7" s="5"/>
      <c r="C7" s="5"/>
      <c r="D7" s="5"/>
      <c r="E7" s="5"/>
      <c r="F7" s="5"/>
      <c r="G7" s="14" t="s">
        <v>5</v>
      </c>
      <c r="H7" s="14"/>
      <c r="I7" s="14" t="s">
        <v>5</v>
      </c>
      <c r="J7" s="14"/>
      <c r="K7" s="14" t="s">
        <v>6</v>
      </c>
      <c r="L7" s="5"/>
      <c r="M7" s="16" t="s">
        <v>6</v>
      </c>
      <c r="N7" s="14"/>
      <c r="O7" s="5"/>
      <c r="P7" s="7"/>
      <c r="Q7" s="16"/>
      <c r="R7" s="7"/>
      <c r="S7" s="7"/>
    </row>
    <row r="8" spans="1:19">
      <c r="A8" s="14" t="s">
        <v>7</v>
      </c>
      <c r="B8" s="17"/>
      <c r="C8" s="14" t="s">
        <v>8</v>
      </c>
      <c r="D8" s="17"/>
      <c r="E8" s="17"/>
      <c r="F8" s="17"/>
      <c r="G8" s="14" t="s">
        <v>9</v>
      </c>
      <c r="H8" s="14"/>
      <c r="I8" s="14" t="s">
        <v>9</v>
      </c>
      <c r="J8" s="14"/>
      <c r="K8" s="14" t="s">
        <v>10</v>
      </c>
      <c r="L8" s="14"/>
      <c r="M8" s="16" t="s">
        <v>11</v>
      </c>
      <c r="N8" s="16"/>
      <c r="O8" s="18" t="s">
        <v>12</v>
      </c>
      <c r="P8" s="7"/>
      <c r="Q8" s="16"/>
      <c r="R8" s="7"/>
      <c r="S8" s="9"/>
    </row>
    <row r="9" spans="1:19" ht="15.75" thickBot="1">
      <c r="A9" s="19" t="s">
        <v>13</v>
      </c>
      <c r="B9" s="17"/>
      <c r="C9" s="19" t="s">
        <v>13</v>
      </c>
      <c r="D9" s="17"/>
      <c r="E9" s="20" t="s">
        <v>14</v>
      </c>
      <c r="F9" s="17"/>
      <c r="G9" s="19" t="s">
        <v>15</v>
      </c>
      <c r="H9" s="19"/>
      <c r="I9" s="19" t="s">
        <v>16</v>
      </c>
      <c r="J9" s="19"/>
      <c r="K9" s="19" t="s">
        <v>17</v>
      </c>
      <c r="L9" s="19"/>
      <c r="M9" s="19" t="s">
        <v>18</v>
      </c>
      <c r="N9" s="19"/>
      <c r="O9" s="19" t="s">
        <v>19</v>
      </c>
      <c r="P9" s="7"/>
      <c r="Q9" s="16"/>
      <c r="R9" s="7"/>
      <c r="S9" s="7"/>
    </row>
    <row r="10" spans="1:19">
      <c r="A10" s="5"/>
      <c r="B10" s="5"/>
      <c r="C10" s="5"/>
      <c r="D10" s="5"/>
      <c r="E10" s="5"/>
      <c r="F10" s="5"/>
      <c r="G10" s="5"/>
      <c r="H10" s="5"/>
      <c r="I10" s="5"/>
      <c r="J10" s="5"/>
      <c r="K10" s="21"/>
      <c r="L10" s="21"/>
      <c r="M10" s="21"/>
      <c r="N10" s="21"/>
      <c r="O10" s="5"/>
      <c r="P10" s="7"/>
      <c r="Q10" s="7"/>
      <c r="R10" s="7"/>
      <c r="S10" s="7"/>
    </row>
    <row r="11" spans="1:19">
      <c r="A11" s="22" t="s">
        <v>20</v>
      </c>
      <c r="B11" s="5"/>
      <c r="C11" s="22" t="s">
        <v>21</v>
      </c>
      <c r="D11" s="5"/>
      <c r="E11" s="23" t="s">
        <v>22</v>
      </c>
      <c r="F11" s="5"/>
      <c r="G11" s="5"/>
      <c r="H11" s="5"/>
      <c r="I11" s="24">
        <f>SUM(G12:G13)</f>
        <v>219199.85</v>
      </c>
      <c r="J11" s="24"/>
      <c r="K11" s="25">
        <f>I11+0</f>
        <v>219199.85</v>
      </c>
      <c r="L11" s="25"/>
      <c r="M11" s="25"/>
      <c r="N11" s="25"/>
      <c r="O11" s="26">
        <f>I11</f>
        <v>219199.85</v>
      </c>
      <c r="P11" s="7"/>
      <c r="Q11" s="7"/>
      <c r="R11" s="7"/>
      <c r="S11" s="7"/>
    </row>
    <row r="12" spans="1:19">
      <c r="A12" s="23" t="s">
        <v>23</v>
      </c>
      <c r="B12" s="5"/>
      <c r="C12" s="5"/>
      <c r="D12" s="5"/>
      <c r="E12" s="23" t="s">
        <v>24</v>
      </c>
      <c r="F12" s="5"/>
      <c r="G12" s="27">
        <f>198136.95-4750+25812.9</f>
        <v>219199.85</v>
      </c>
      <c r="H12" s="27"/>
      <c r="I12" s="24"/>
      <c r="J12" s="24"/>
      <c r="K12" s="25"/>
      <c r="L12" s="25"/>
      <c r="M12" s="25"/>
      <c r="N12" s="25"/>
      <c r="O12" s="24">
        <f>G12+M12</f>
        <v>219199.85</v>
      </c>
      <c r="P12" s="28"/>
      <c r="Q12" s="29"/>
      <c r="R12" s="7"/>
      <c r="S12" s="28"/>
    </row>
    <row r="13" spans="1:19">
      <c r="A13" s="5"/>
      <c r="B13" s="5"/>
      <c r="C13" s="5"/>
      <c r="D13" s="5"/>
      <c r="E13" s="5"/>
      <c r="F13" s="5"/>
      <c r="G13" s="27"/>
      <c r="H13" s="27"/>
      <c r="I13" s="24"/>
      <c r="J13" s="24"/>
      <c r="K13" s="25"/>
      <c r="L13" s="25"/>
      <c r="M13" s="25"/>
      <c r="N13" s="25"/>
      <c r="O13" s="24"/>
      <c r="P13" s="28"/>
      <c r="Q13" s="28"/>
      <c r="R13" s="7"/>
      <c r="S13" s="28"/>
    </row>
    <row r="14" spans="1:19">
      <c r="A14" s="22" t="s">
        <v>25</v>
      </c>
      <c r="B14" s="5"/>
      <c r="C14" s="22" t="s">
        <v>26</v>
      </c>
      <c r="D14" s="5"/>
      <c r="E14" s="23" t="s">
        <v>27</v>
      </c>
      <c r="F14" s="5"/>
      <c r="G14" s="27"/>
      <c r="H14" s="27"/>
      <c r="I14" s="24">
        <f>SUM(G15:G18)</f>
        <v>895942.95</v>
      </c>
      <c r="J14" s="24"/>
      <c r="K14" s="25">
        <f>I14+0</f>
        <v>895942.95</v>
      </c>
      <c r="L14" s="25"/>
      <c r="M14" s="25">
        <v>0</v>
      </c>
      <c r="N14" s="25"/>
      <c r="O14" s="26">
        <f>I14+M14</f>
        <v>895942.95</v>
      </c>
      <c r="P14" s="28"/>
      <c r="Q14" s="29"/>
      <c r="R14" s="7"/>
      <c r="S14" s="28"/>
    </row>
    <row r="15" spans="1:19">
      <c r="A15" s="23" t="s">
        <v>23</v>
      </c>
      <c r="B15" s="5"/>
      <c r="C15" s="5"/>
      <c r="D15" s="5"/>
      <c r="E15" s="23" t="s">
        <v>28</v>
      </c>
      <c r="F15" s="5"/>
      <c r="G15" s="27">
        <v>510748.1</v>
      </c>
      <c r="H15" s="27"/>
      <c r="I15" s="24"/>
      <c r="J15" s="24"/>
      <c r="K15" s="25"/>
      <c r="L15" s="25"/>
      <c r="M15" s="25"/>
      <c r="N15" s="25"/>
      <c r="O15" s="24">
        <f>G15+M15</f>
        <v>510748.1</v>
      </c>
      <c r="P15" s="28"/>
      <c r="Q15" s="28"/>
      <c r="R15" s="7"/>
      <c r="S15" s="28"/>
    </row>
    <row r="16" spans="1:19">
      <c r="A16" s="23" t="s">
        <v>29</v>
      </c>
      <c r="B16" s="5"/>
      <c r="C16" s="5"/>
      <c r="D16" s="5"/>
      <c r="E16" s="23" t="s">
        <v>30</v>
      </c>
      <c r="F16" s="5"/>
      <c r="G16" s="27">
        <v>349975.85</v>
      </c>
      <c r="H16" s="27"/>
      <c r="I16" s="24"/>
      <c r="J16" s="24"/>
      <c r="K16" s="25"/>
      <c r="L16" s="25"/>
      <c r="M16" s="25"/>
      <c r="N16" s="25"/>
      <c r="O16" s="24">
        <f>G16+M16</f>
        <v>349975.85</v>
      </c>
      <c r="P16" s="28"/>
      <c r="Q16" s="28"/>
      <c r="R16" s="7"/>
      <c r="S16" s="28"/>
    </row>
    <row r="17" spans="1:19">
      <c r="A17" s="23" t="s">
        <v>31</v>
      </c>
      <c r="B17" s="5"/>
      <c r="C17" s="5"/>
      <c r="D17" s="5"/>
      <c r="E17" s="23" t="s">
        <v>32</v>
      </c>
      <c r="F17" s="5"/>
      <c r="G17" s="27">
        <v>35219</v>
      </c>
      <c r="H17" s="27"/>
      <c r="I17" s="24"/>
      <c r="J17" s="24"/>
      <c r="K17" s="25"/>
      <c r="L17" s="25"/>
      <c r="M17" s="25"/>
      <c r="N17" s="25"/>
      <c r="O17" s="24">
        <f>G17+M17</f>
        <v>35219</v>
      </c>
      <c r="P17" s="28"/>
      <c r="Q17" s="28"/>
      <c r="R17" s="7"/>
      <c r="S17" s="28"/>
    </row>
    <row r="18" spans="1:19">
      <c r="A18" s="5"/>
      <c r="B18" s="5"/>
      <c r="C18" s="5"/>
      <c r="D18" s="5"/>
      <c r="E18" s="5"/>
      <c r="F18" s="5"/>
      <c r="G18" s="27"/>
      <c r="H18" s="27"/>
      <c r="I18" s="24"/>
      <c r="J18" s="24"/>
      <c r="K18" s="25"/>
      <c r="L18" s="25"/>
      <c r="M18" s="25"/>
      <c r="N18" s="25"/>
      <c r="O18" s="24"/>
      <c r="P18" s="28"/>
      <c r="Q18" s="28"/>
      <c r="R18" s="7"/>
      <c r="S18" s="28"/>
    </row>
    <row r="19" spans="1:19">
      <c r="A19" s="22" t="s">
        <v>33</v>
      </c>
      <c r="B19" s="5"/>
      <c r="C19" s="22" t="s">
        <v>34</v>
      </c>
      <c r="D19" s="5"/>
      <c r="E19" s="23" t="s">
        <v>35</v>
      </c>
      <c r="F19" s="5"/>
      <c r="G19" s="27"/>
      <c r="H19" s="27"/>
      <c r="I19" s="24">
        <f>SUM(G20:G23)</f>
        <v>110244.67</v>
      </c>
      <c r="J19" s="24"/>
      <c r="K19" s="25">
        <f>I19+0</f>
        <v>110244.67</v>
      </c>
      <c r="L19" s="25"/>
      <c r="M19" s="25">
        <v>0</v>
      </c>
      <c r="N19" s="25"/>
      <c r="O19" s="26">
        <f>I19+M19</f>
        <v>110244.67</v>
      </c>
      <c r="P19" s="28"/>
      <c r="Q19" s="29"/>
      <c r="R19" s="7"/>
      <c r="S19" s="28"/>
    </row>
    <row r="20" spans="1:19">
      <c r="A20" s="23" t="s">
        <v>23</v>
      </c>
      <c r="B20" s="5"/>
      <c r="C20" s="5"/>
      <c r="D20" s="5"/>
      <c r="E20" s="23" t="s">
        <v>36</v>
      </c>
      <c r="F20" s="5"/>
      <c r="G20" s="27">
        <v>6681.71</v>
      </c>
      <c r="H20" s="27"/>
      <c r="I20" s="24"/>
      <c r="J20" s="24"/>
      <c r="K20" s="25"/>
      <c r="L20" s="25"/>
      <c r="M20" s="25"/>
      <c r="N20" s="25"/>
      <c r="O20" s="24">
        <f>G20+M20</f>
        <v>6681.71</v>
      </c>
      <c r="P20" s="28"/>
      <c r="Q20" s="28"/>
      <c r="R20" s="7"/>
      <c r="S20" s="28"/>
    </row>
    <row r="21" spans="1:19">
      <c r="A21" s="23" t="s">
        <v>29</v>
      </c>
      <c r="B21" s="5"/>
      <c r="C21" s="5"/>
      <c r="D21" s="5"/>
      <c r="E21" s="23" t="s">
        <v>37</v>
      </c>
      <c r="F21" s="5"/>
      <c r="G21" s="27">
        <v>38595.81</v>
      </c>
      <c r="H21" s="27"/>
      <c r="I21" s="24"/>
      <c r="J21" s="24"/>
      <c r="K21" s="25"/>
      <c r="L21" s="25"/>
      <c r="M21" s="25"/>
      <c r="N21" s="25"/>
      <c r="O21" s="24">
        <f>G21+M21</f>
        <v>38595.81</v>
      </c>
      <c r="P21" s="28"/>
      <c r="Q21" s="28"/>
      <c r="R21" s="7"/>
      <c r="S21" s="28"/>
    </row>
    <row r="22" spans="1:19">
      <c r="A22" s="23" t="s">
        <v>31</v>
      </c>
      <c r="B22" s="5"/>
      <c r="C22" s="5"/>
      <c r="D22" s="5"/>
      <c r="E22" s="23" t="s">
        <v>38</v>
      </c>
      <c r="F22" s="5"/>
      <c r="G22" s="27">
        <v>64967.15</v>
      </c>
      <c r="H22" s="27"/>
      <c r="I22" s="24"/>
      <c r="J22" s="24"/>
      <c r="K22" s="25"/>
      <c r="L22" s="25"/>
      <c r="M22" s="25"/>
      <c r="N22" s="25"/>
      <c r="O22" s="24">
        <f>G22+M22</f>
        <v>64967.15</v>
      </c>
      <c r="P22" s="28"/>
      <c r="Q22" s="28"/>
      <c r="R22" s="7"/>
      <c r="S22" s="28"/>
    </row>
    <row r="23" spans="1:19">
      <c r="A23" s="5"/>
      <c r="B23" s="5"/>
      <c r="C23" s="5"/>
      <c r="D23" s="5"/>
      <c r="E23" s="5"/>
      <c r="F23" s="5"/>
      <c r="G23" s="27"/>
      <c r="H23" s="27"/>
      <c r="I23" s="24"/>
      <c r="J23" s="24"/>
      <c r="K23" s="25"/>
      <c r="L23" s="25"/>
      <c r="M23" s="25"/>
      <c r="N23" s="25"/>
      <c r="O23" s="24"/>
      <c r="P23" s="28"/>
      <c r="Q23" s="28"/>
      <c r="R23" s="7"/>
      <c r="S23" s="28"/>
    </row>
    <row r="24" spans="1:19">
      <c r="A24" s="23"/>
      <c r="B24" s="5"/>
      <c r="C24" s="5"/>
      <c r="D24" s="5"/>
      <c r="E24" s="5"/>
      <c r="F24" s="5"/>
      <c r="G24" s="27"/>
      <c r="H24" s="27"/>
      <c r="I24" s="24"/>
      <c r="J24" s="24"/>
      <c r="K24" s="25"/>
      <c r="L24" s="25"/>
      <c r="M24" s="25"/>
      <c r="N24" s="25"/>
      <c r="O24" s="24"/>
      <c r="P24" s="28"/>
      <c r="Q24" s="28"/>
      <c r="R24" s="7"/>
      <c r="S24" s="28"/>
    </row>
    <row r="25" spans="1:19">
      <c r="A25" s="22" t="s">
        <v>39</v>
      </c>
      <c r="B25" s="5"/>
      <c r="C25" s="22" t="s">
        <v>40</v>
      </c>
      <c r="D25" s="5"/>
      <c r="E25" s="23" t="s">
        <v>41</v>
      </c>
      <c r="F25" s="5"/>
      <c r="G25" s="27"/>
      <c r="H25" s="27"/>
      <c r="I25" s="24">
        <f>SUM(G26:G27)</f>
        <v>881933.33</v>
      </c>
      <c r="J25" s="24"/>
      <c r="K25" s="25">
        <f>I25+0</f>
        <v>881933.33</v>
      </c>
      <c r="L25" s="25"/>
      <c r="M25" s="25">
        <v>0</v>
      </c>
      <c r="N25" s="25"/>
      <c r="O25" s="26">
        <f>I25</f>
        <v>881933.33</v>
      </c>
      <c r="P25" s="28"/>
      <c r="Q25" s="29"/>
      <c r="R25" s="7"/>
      <c r="S25" s="28"/>
    </row>
    <row r="26" spans="1:19">
      <c r="A26" s="23" t="s">
        <v>29</v>
      </c>
      <c r="B26" s="5"/>
      <c r="C26" s="5"/>
      <c r="D26" s="5"/>
      <c r="E26" s="23" t="s">
        <v>38</v>
      </c>
      <c r="F26" s="5"/>
      <c r="G26" s="27">
        <v>881933.33</v>
      </c>
      <c r="H26" s="27"/>
      <c r="I26" s="24"/>
      <c r="J26" s="24"/>
      <c r="K26" s="25"/>
      <c r="L26" s="25"/>
      <c r="M26" s="25"/>
      <c r="N26" s="25"/>
      <c r="O26" s="24">
        <f>G26+M26</f>
        <v>881933.33</v>
      </c>
      <c r="P26" s="28"/>
      <c r="Q26" s="28"/>
      <c r="R26" s="7"/>
      <c r="S26" s="28"/>
    </row>
    <row r="27" spans="1:19">
      <c r="A27" s="5"/>
      <c r="B27" s="5"/>
      <c r="C27" s="5"/>
      <c r="D27" s="5"/>
      <c r="E27" s="5"/>
      <c r="F27" s="5"/>
      <c r="G27" s="27"/>
      <c r="H27" s="27"/>
      <c r="I27" s="24"/>
      <c r="J27" s="24"/>
      <c r="K27" s="25"/>
      <c r="L27" s="25"/>
      <c r="M27" s="25"/>
      <c r="N27" s="25"/>
      <c r="O27" s="24"/>
      <c r="P27" s="28"/>
      <c r="Q27" s="28"/>
      <c r="R27" s="7"/>
      <c r="S27" s="28"/>
    </row>
    <row r="28" spans="1:19">
      <c r="A28" s="22" t="s">
        <v>42</v>
      </c>
      <c r="B28" s="5"/>
      <c r="C28" s="22" t="s">
        <v>43</v>
      </c>
      <c r="D28" s="5"/>
      <c r="E28" s="23" t="s">
        <v>44</v>
      </c>
      <c r="F28" s="5"/>
      <c r="G28" s="27"/>
      <c r="H28" s="27"/>
      <c r="I28" s="24">
        <f>SUM(G29:G30)</f>
        <v>9010</v>
      </c>
      <c r="J28" s="24"/>
      <c r="K28" s="25">
        <f>I28+0</f>
        <v>9010</v>
      </c>
      <c r="L28" s="25"/>
      <c r="M28" s="25">
        <v>0</v>
      </c>
      <c r="N28" s="25"/>
      <c r="O28" s="26">
        <f>I28</f>
        <v>9010</v>
      </c>
      <c r="P28" s="28"/>
      <c r="Q28" s="29"/>
      <c r="R28" s="7"/>
      <c r="S28" s="28"/>
    </row>
    <row r="29" spans="1:19">
      <c r="A29" s="23" t="s">
        <v>23</v>
      </c>
      <c r="B29" s="5"/>
      <c r="C29" s="5"/>
      <c r="D29" s="5"/>
      <c r="E29" s="23" t="s">
        <v>45</v>
      </c>
      <c r="F29" s="5"/>
      <c r="G29" s="27">
        <v>9010</v>
      </c>
      <c r="H29" s="27"/>
      <c r="I29" s="24"/>
      <c r="J29" s="24"/>
      <c r="K29" s="25"/>
      <c r="L29" s="25"/>
      <c r="M29" s="25"/>
      <c r="N29" s="25"/>
      <c r="O29" s="24">
        <f>G29+M29</f>
        <v>9010</v>
      </c>
      <c r="P29" s="28"/>
      <c r="Q29" s="28"/>
      <c r="R29" s="7"/>
      <c r="S29" s="28"/>
    </row>
    <row r="30" spans="1:19">
      <c r="A30" s="5"/>
      <c r="B30" s="5"/>
      <c r="C30" s="5"/>
      <c r="D30" s="5"/>
      <c r="E30" s="5"/>
      <c r="F30" s="5"/>
      <c r="G30" s="27"/>
      <c r="H30" s="27"/>
      <c r="I30" s="24"/>
      <c r="J30" s="24"/>
      <c r="K30" s="25"/>
      <c r="L30" s="25"/>
      <c r="M30" s="25"/>
      <c r="N30" s="25"/>
      <c r="O30" s="24"/>
      <c r="P30" s="28"/>
      <c r="Q30" s="28"/>
      <c r="R30" s="7"/>
      <c r="S30" s="28"/>
    </row>
    <row r="31" spans="1:19">
      <c r="A31" s="22" t="s">
        <v>46</v>
      </c>
      <c r="B31" s="5"/>
      <c r="C31" s="22" t="s">
        <v>47</v>
      </c>
      <c r="D31" s="5"/>
      <c r="E31" s="23" t="s">
        <v>48</v>
      </c>
      <c r="F31" s="5"/>
      <c r="G31" s="27"/>
      <c r="H31" s="27"/>
      <c r="I31" s="24">
        <f>SUM(G32:G36)</f>
        <v>88218.7</v>
      </c>
      <c r="J31" s="24"/>
      <c r="K31" s="25">
        <f>I31+0</f>
        <v>88218.7</v>
      </c>
      <c r="L31" s="25"/>
      <c r="M31" s="25">
        <v>0</v>
      </c>
      <c r="N31" s="25"/>
      <c r="O31" s="26">
        <f>I31+M31</f>
        <v>88218.7</v>
      </c>
      <c r="P31" s="28"/>
      <c r="Q31" s="29"/>
      <c r="R31" s="7"/>
      <c r="S31" s="28"/>
    </row>
    <row r="32" spans="1:19">
      <c r="A32" s="23" t="s">
        <v>23</v>
      </c>
      <c r="B32" s="5"/>
      <c r="C32" s="5"/>
      <c r="D32" s="5"/>
      <c r="E32" s="23" t="s">
        <v>49</v>
      </c>
      <c r="F32" s="5"/>
      <c r="G32" s="27">
        <v>59383.57</v>
      </c>
      <c r="H32" s="27"/>
      <c r="I32" s="24"/>
      <c r="J32" s="24"/>
      <c r="K32" s="25"/>
      <c r="L32" s="25"/>
      <c r="M32" s="25"/>
      <c r="N32" s="25"/>
      <c r="O32" s="24">
        <f>G32+M32</f>
        <v>59383.57</v>
      </c>
      <c r="P32" s="28"/>
      <c r="Q32" s="28"/>
      <c r="R32" s="7"/>
      <c r="S32" s="28"/>
    </row>
    <row r="33" spans="1:19">
      <c r="A33" s="23" t="s">
        <v>29</v>
      </c>
      <c r="B33" s="5"/>
      <c r="C33" s="5"/>
      <c r="D33" s="5"/>
      <c r="E33" s="23" t="s">
        <v>50</v>
      </c>
      <c r="F33" s="5"/>
      <c r="G33" s="27">
        <v>2523.1</v>
      </c>
      <c r="H33" s="27"/>
      <c r="I33" s="24"/>
      <c r="J33" s="24"/>
      <c r="K33" s="25"/>
      <c r="L33" s="25"/>
      <c r="M33" s="25"/>
      <c r="N33" s="25"/>
      <c r="O33" s="24">
        <f>G33+M33</f>
        <v>2523.1</v>
      </c>
      <c r="P33" s="28"/>
      <c r="Q33" s="28"/>
      <c r="R33" s="7"/>
      <c r="S33" s="28"/>
    </row>
    <row r="34" spans="1:19">
      <c r="A34" s="23" t="s">
        <v>31</v>
      </c>
      <c r="B34" s="5"/>
      <c r="C34" s="5"/>
      <c r="D34" s="5"/>
      <c r="E34" s="23" t="s">
        <v>51</v>
      </c>
      <c r="F34" s="5"/>
      <c r="G34" s="27">
        <v>14013.67</v>
      </c>
      <c r="H34" s="27"/>
      <c r="I34" s="24"/>
      <c r="J34" s="24"/>
      <c r="K34" s="25"/>
      <c r="L34" s="25"/>
      <c r="M34" s="25"/>
      <c r="N34" s="25"/>
      <c r="O34" s="24">
        <f>G34+M34</f>
        <v>14013.67</v>
      </c>
      <c r="P34" s="28"/>
      <c r="Q34" s="28"/>
      <c r="R34" s="7"/>
      <c r="S34" s="28"/>
    </row>
    <row r="35" spans="1:19">
      <c r="A35" s="23" t="s">
        <v>52</v>
      </c>
      <c r="B35" s="5"/>
      <c r="C35" s="5"/>
      <c r="D35" s="5"/>
      <c r="E35" s="23" t="s">
        <v>53</v>
      </c>
      <c r="F35" s="5"/>
      <c r="G35" s="27">
        <v>12298.36</v>
      </c>
      <c r="H35" s="27"/>
      <c r="I35" s="24"/>
      <c r="J35" s="24"/>
      <c r="K35" s="25"/>
      <c r="L35" s="25"/>
      <c r="M35" s="25"/>
      <c r="N35" s="25"/>
      <c r="O35" s="24">
        <f>G35+M35</f>
        <v>12298.36</v>
      </c>
      <c r="P35" s="28"/>
      <c r="Q35" s="28"/>
      <c r="R35" s="7"/>
      <c r="S35" s="28"/>
    </row>
    <row r="36" spans="1:19">
      <c r="A36" s="5"/>
      <c r="B36" s="5"/>
      <c r="C36" s="5"/>
      <c r="D36" s="5"/>
      <c r="E36" s="5"/>
      <c r="F36" s="5"/>
      <c r="G36" s="27"/>
      <c r="H36" s="27"/>
      <c r="I36" s="24"/>
      <c r="J36" s="24"/>
      <c r="K36" s="25"/>
      <c r="L36" s="25"/>
      <c r="M36" s="25"/>
      <c r="N36" s="25"/>
      <c r="O36" s="24"/>
      <c r="P36" s="28"/>
      <c r="Q36" s="28"/>
      <c r="R36" s="7"/>
      <c r="S36" s="28"/>
    </row>
    <row r="37" spans="1:19">
      <c r="A37" s="22" t="s">
        <v>54</v>
      </c>
      <c r="B37" s="5"/>
      <c r="C37" s="22" t="s">
        <v>55</v>
      </c>
      <c r="D37" s="5"/>
      <c r="E37" s="23" t="s">
        <v>56</v>
      </c>
      <c r="F37" s="5"/>
      <c r="G37" s="27"/>
      <c r="H37" s="27"/>
      <c r="I37" s="24">
        <f>SUM(G38:G39)</f>
        <v>18544.78</v>
      </c>
      <c r="J37" s="24"/>
      <c r="K37" s="25">
        <f>I37+0</f>
        <v>18544.78</v>
      </c>
      <c r="L37" s="25"/>
      <c r="M37" s="25">
        <v>0</v>
      </c>
      <c r="N37" s="25"/>
      <c r="O37" s="26">
        <f>I37+M37</f>
        <v>18544.78</v>
      </c>
      <c r="P37" s="28"/>
      <c r="Q37" s="28"/>
      <c r="R37" s="7"/>
      <c r="S37" s="28"/>
    </row>
    <row r="38" spans="1:19">
      <c r="A38" s="23" t="s">
        <v>23</v>
      </c>
      <c r="B38" s="5"/>
      <c r="C38" s="5"/>
      <c r="D38" s="5"/>
      <c r="E38" s="23" t="s">
        <v>57</v>
      </c>
      <c r="F38" s="5"/>
      <c r="G38" s="27">
        <v>18544.78</v>
      </c>
      <c r="H38" s="27"/>
      <c r="I38" s="24"/>
      <c r="J38" s="24"/>
      <c r="K38" s="25"/>
      <c r="L38" s="25"/>
      <c r="M38" s="25"/>
      <c r="N38" s="25"/>
      <c r="O38" s="24">
        <f>G38+M38</f>
        <v>18544.78</v>
      </c>
      <c r="P38" s="28"/>
      <c r="Q38" s="28"/>
      <c r="R38" s="7"/>
      <c r="S38" s="28"/>
    </row>
    <row r="39" spans="1:19">
      <c r="A39" s="5"/>
      <c r="B39" s="5"/>
      <c r="C39" s="5"/>
      <c r="D39" s="5"/>
      <c r="E39" s="5"/>
      <c r="F39" s="5"/>
      <c r="G39" s="27"/>
      <c r="H39" s="27"/>
      <c r="I39" s="24"/>
      <c r="J39" s="24"/>
      <c r="K39" s="25"/>
      <c r="L39" s="25"/>
      <c r="M39" s="25"/>
      <c r="N39" s="25"/>
      <c r="O39" s="24"/>
      <c r="P39" s="28"/>
      <c r="Q39" s="28"/>
      <c r="R39" s="7"/>
      <c r="S39" s="28"/>
    </row>
    <row r="40" spans="1:19">
      <c r="A40" s="22" t="s">
        <v>58</v>
      </c>
      <c r="B40" s="5"/>
      <c r="C40" s="22" t="s">
        <v>59</v>
      </c>
      <c r="D40" s="5"/>
      <c r="E40" s="23" t="s">
        <v>27</v>
      </c>
      <c r="F40" s="5"/>
      <c r="G40" s="27"/>
      <c r="H40" s="27"/>
      <c r="I40" s="24">
        <f>SUM(G41:G47)</f>
        <v>1624545.6600000001</v>
      </c>
      <c r="J40" s="24"/>
      <c r="K40" s="25">
        <f>I40+0</f>
        <v>1624545.6600000001</v>
      </c>
      <c r="L40" s="25"/>
      <c r="M40" s="25">
        <v>0</v>
      </c>
      <c r="N40" s="25"/>
      <c r="O40" s="26">
        <f>I40+M40</f>
        <v>1624545.6600000001</v>
      </c>
      <c r="P40" s="28"/>
      <c r="Q40" s="29"/>
      <c r="R40" s="7"/>
      <c r="S40" s="28"/>
    </row>
    <row r="41" spans="1:19">
      <c r="A41" s="23" t="s">
        <v>23</v>
      </c>
      <c r="B41" s="5"/>
      <c r="C41" s="5"/>
      <c r="D41" s="5"/>
      <c r="E41" s="23" t="s">
        <v>60</v>
      </c>
      <c r="F41" s="5"/>
      <c r="G41" s="27">
        <f>62837.58</f>
        <v>62837.58</v>
      </c>
      <c r="H41" s="27"/>
      <c r="I41" s="24"/>
      <c r="J41" s="24"/>
      <c r="K41" s="25"/>
      <c r="L41" s="25"/>
      <c r="M41" s="25"/>
      <c r="N41" s="25"/>
      <c r="O41" s="24">
        <f>G41+M41</f>
        <v>62837.58</v>
      </c>
      <c r="P41" s="28"/>
      <c r="Q41" s="28"/>
      <c r="R41" s="7"/>
      <c r="S41" s="28"/>
    </row>
    <row r="42" spans="1:19">
      <c r="A42" s="23" t="s">
        <v>29</v>
      </c>
      <c r="B42" s="5"/>
      <c r="C42" s="5"/>
      <c r="D42" s="5"/>
      <c r="E42" s="23" t="s">
        <v>61</v>
      </c>
      <c r="F42" s="5"/>
      <c r="G42" s="27">
        <v>11087.56</v>
      </c>
      <c r="H42" s="27"/>
      <c r="I42" s="24"/>
      <c r="J42" s="24"/>
      <c r="K42" s="25"/>
      <c r="L42" s="25"/>
      <c r="M42" s="25"/>
      <c r="N42" s="25"/>
      <c r="O42" s="24">
        <f t="shared" ref="O42:O47" si="0">G42+M42</f>
        <v>11087.56</v>
      </c>
      <c r="P42" s="28"/>
      <c r="Q42" s="28"/>
      <c r="R42" s="7"/>
      <c r="S42" s="28"/>
    </row>
    <row r="43" spans="1:19">
      <c r="A43" s="23" t="s">
        <v>31</v>
      </c>
      <c r="B43" s="5"/>
      <c r="C43" s="5"/>
      <c r="D43" s="5"/>
      <c r="E43" s="23" t="s">
        <v>62</v>
      </c>
      <c r="F43" s="5"/>
      <c r="G43" s="27">
        <f>226774.43</f>
        <v>226774.43</v>
      </c>
      <c r="H43" s="27"/>
      <c r="I43" s="30"/>
      <c r="J43" s="30"/>
      <c r="K43" s="25"/>
      <c r="L43" s="25"/>
      <c r="M43" s="25"/>
      <c r="N43" s="25"/>
      <c r="O43" s="24">
        <f t="shared" si="0"/>
        <v>226774.43</v>
      </c>
      <c r="P43" s="28"/>
      <c r="Q43" s="28"/>
      <c r="R43" s="7"/>
      <c r="S43" s="28"/>
    </row>
    <row r="44" spans="1:19">
      <c r="A44" s="23" t="s">
        <v>52</v>
      </c>
      <c r="B44" s="5"/>
      <c r="C44" s="5"/>
      <c r="D44" s="5"/>
      <c r="E44" s="23" t="s">
        <v>63</v>
      </c>
      <c r="F44" s="5"/>
      <c r="G44" s="27">
        <v>744911.27</v>
      </c>
      <c r="H44" s="27"/>
      <c r="I44" s="30"/>
      <c r="J44" s="30"/>
      <c r="K44" s="25"/>
      <c r="L44" s="25"/>
      <c r="M44" s="25"/>
      <c r="N44" s="25"/>
      <c r="O44" s="24">
        <f t="shared" si="0"/>
        <v>744911.27</v>
      </c>
      <c r="P44" s="28"/>
      <c r="Q44" s="28"/>
      <c r="R44" s="7"/>
      <c r="S44" s="28"/>
    </row>
    <row r="45" spans="1:19">
      <c r="A45" s="23" t="s">
        <v>64</v>
      </c>
      <c r="B45" s="5"/>
      <c r="C45" s="5"/>
      <c r="D45" s="5"/>
      <c r="E45" s="23" t="s">
        <v>65</v>
      </c>
      <c r="F45" s="5"/>
      <c r="G45" s="27">
        <v>144633.01</v>
      </c>
      <c r="H45" s="27"/>
      <c r="I45" s="30"/>
      <c r="J45" s="30"/>
      <c r="K45" s="25"/>
      <c r="L45" s="25"/>
      <c r="M45" s="25"/>
      <c r="N45" s="25"/>
      <c r="O45" s="24">
        <f t="shared" si="0"/>
        <v>144633.01</v>
      </c>
      <c r="P45" s="28"/>
      <c r="Q45" s="28"/>
      <c r="R45" s="7"/>
      <c r="S45" s="28"/>
    </row>
    <row r="46" spans="1:19">
      <c r="A46" s="23" t="s">
        <v>66</v>
      </c>
      <c r="B46" s="5"/>
      <c r="C46" s="5"/>
      <c r="D46" s="5"/>
      <c r="E46" s="23" t="s">
        <v>67</v>
      </c>
      <c r="F46" s="5"/>
      <c r="G46" s="27">
        <f>446085.41-11783.6</f>
        <v>434301.81</v>
      </c>
      <c r="H46" s="27"/>
      <c r="I46" s="30"/>
      <c r="J46" s="30"/>
      <c r="K46" s="25"/>
      <c r="L46" s="25"/>
      <c r="M46" s="25"/>
      <c r="N46" s="25"/>
      <c r="O46" s="24">
        <f t="shared" si="0"/>
        <v>434301.81</v>
      </c>
      <c r="P46" s="28"/>
      <c r="Q46" s="28"/>
      <c r="R46" s="7"/>
      <c r="S46" s="28"/>
    </row>
    <row r="47" spans="1:19">
      <c r="A47" s="23" t="s">
        <v>68</v>
      </c>
      <c r="B47" s="5"/>
      <c r="C47" s="5"/>
      <c r="D47" s="5"/>
      <c r="E47" s="23" t="s">
        <v>69</v>
      </c>
      <c r="F47" s="5"/>
      <c r="G47" s="27">
        <v>0</v>
      </c>
      <c r="H47" s="27"/>
      <c r="I47" s="30"/>
      <c r="J47" s="30"/>
      <c r="K47" s="25"/>
      <c r="L47" s="25"/>
      <c r="M47" s="25"/>
      <c r="N47" s="25"/>
      <c r="O47" s="24">
        <f t="shared" si="0"/>
        <v>0</v>
      </c>
      <c r="P47" s="28"/>
      <c r="Q47" s="28"/>
      <c r="R47" s="7"/>
      <c r="S47" s="28"/>
    </row>
    <row r="48" spans="1:19">
      <c r="A48" s="23"/>
      <c r="B48" s="5"/>
      <c r="C48" s="5"/>
      <c r="D48" s="5"/>
      <c r="E48" s="23"/>
      <c r="F48" s="5"/>
      <c r="G48" s="27"/>
      <c r="H48" s="27"/>
      <c r="I48" s="30"/>
      <c r="J48" s="30"/>
      <c r="K48" s="25"/>
      <c r="L48" s="25"/>
      <c r="M48" s="25"/>
      <c r="N48" s="25"/>
      <c r="O48" s="24"/>
      <c r="P48" s="28"/>
      <c r="Q48" s="28"/>
      <c r="R48" s="7"/>
      <c r="S48" s="28"/>
    </row>
    <row r="49" spans="1:22">
      <c r="A49" s="5"/>
      <c r="B49" s="5"/>
      <c r="C49" s="5"/>
      <c r="D49" s="5"/>
      <c r="E49" s="5"/>
      <c r="F49" s="5"/>
      <c r="G49" s="27"/>
      <c r="H49" s="27"/>
      <c r="I49" s="24"/>
      <c r="J49" s="24"/>
      <c r="K49" s="25"/>
      <c r="L49" s="25"/>
      <c r="M49" s="25"/>
      <c r="N49" s="25"/>
      <c r="O49" s="24"/>
      <c r="P49" s="28"/>
      <c r="Q49" s="28"/>
      <c r="R49" s="7"/>
      <c r="S49" s="28"/>
    </row>
    <row r="50" spans="1:22">
      <c r="A50" s="22" t="s">
        <v>70</v>
      </c>
      <c r="B50" s="5"/>
      <c r="C50" s="22" t="s">
        <v>71</v>
      </c>
      <c r="D50" s="5"/>
      <c r="E50" s="23" t="s">
        <v>72</v>
      </c>
      <c r="F50" s="5"/>
      <c r="G50" s="27"/>
      <c r="H50" s="27"/>
      <c r="I50" s="24">
        <f>SUM(G51:G67)</f>
        <v>131902441.81</v>
      </c>
      <c r="J50" s="24"/>
      <c r="K50" s="25">
        <v>131902441.81</v>
      </c>
      <c r="L50" s="25"/>
      <c r="M50" s="26">
        <f>SUM(M51:M67)</f>
        <v>64339578.940000013</v>
      </c>
      <c r="N50" s="25"/>
      <c r="O50" s="26">
        <f>I50+M50</f>
        <v>196242020.75</v>
      </c>
      <c r="P50" s="28"/>
      <c r="Q50" s="29"/>
      <c r="R50" s="7"/>
      <c r="S50" s="28">
        <v>152135470.213</v>
      </c>
      <c r="V50">
        <f>O50-S50</f>
        <v>44106550.537</v>
      </c>
    </row>
    <row r="51" spans="1:22">
      <c r="A51" s="23" t="s">
        <v>31</v>
      </c>
      <c r="B51" s="5"/>
      <c r="C51" s="5"/>
      <c r="D51" s="5"/>
      <c r="E51" s="23" t="s">
        <v>73</v>
      </c>
      <c r="F51" s="5"/>
      <c r="G51" s="24">
        <f>40957424.94-1056.51-91815.44</f>
        <v>40864552.990000002</v>
      </c>
      <c r="H51" s="27"/>
      <c r="I51" s="24"/>
      <c r="J51" s="24"/>
      <c r="K51" s="25"/>
      <c r="L51" s="25"/>
      <c r="M51" s="25">
        <f>20453984.42+21340.85+1953446.25+125116.57+84746.2+183199.19+30944.57+80133.46</f>
        <v>22932911.510000005</v>
      </c>
      <c r="N51" s="25"/>
      <c r="O51" s="24">
        <f>G51+M51</f>
        <v>63797464.500000007</v>
      </c>
      <c r="P51" s="28"/>
      <c r="Q51" s="28"/>
      <c r="R51" s="7"/>
      <c r="S51" s="21">
        <f>448473.88+2294797.53-3230.2-4018.86-6357+3337548.47+6696.03+1561200.28+258.18+6157.25+115660.04+334660.51-1143.21-75116.28+846177.85-27370.4-8331.91-1143.21-4682.47-1728.16-42469.85-4121.67-4742.14+0.4+188540.29</f>
        <v>8955715.3499999978</v>
      </c>
    </row>
    <row r="52" spans="1:22">
      <c r="A52" s="23" t="s">
        <v>52</v>
      </c>
      <c r="B52" s="5"/>
      <c r="C52" s="5"/>
      <c r="D52" s="5"/>
      <c r="E52" s="23" t="s">
        <v>74</v>
      </c>
      <c r="F52" s="5"/>
      <c r="G52" s="24">
        <f>872338.27-15515.82</f>
        <v>856822.45000000007</v>
      </c>
      <c r="H52" s="27"/>
      <c r="I52" s="24"/>
      <c r="J52" s="24"/>
      <c r="K52" s="25"/>
      <c r="L52" s="25"/>
      <c r="M52" s="25">
        <v>18785.04</v>
      </c>
      <c r="N52" s="25"/>
      <c r="O52" s="24">
        <f t="shared" ref="O52:O66" si="1">G52+M52</f>
        <v>875607.49000000011</v>
      </c>
      <c r="P52" s="28"/>
      <c r="Q52" s="28"/>
      <c r="R52" s="7"/>
      <c r="S52" s="21">
        <f>18785.04+1986.96</f>
        <v>20772</v>
      </c>
    </row>
    <row r="53" spans="1:22">
      <c r="A53" s="23" t="s">
        <v>64</v>
      </c>
      <c r="B53" s="5"/>
      <c r="C53" s="5"/>
      <c r="D53" s="5"/>
      <c r="E53" s="23" t="s">
        <v>75</v>
      </c>
      <c r="F53" s="5"/>
      <c r="G53" s="24">
        <f>26661519.79-422642.21</f>
        <v>26238877.579999998</v>
      </c>
      <c r="H53" s="27"/>
      <c r="I53" s="24"/>
      <c r="J53" s="24"/>
      <c r="K53" s="25"/>
      <c r="L53" s="25"/>
      <c r="M53" s="25">
        <f>10932935.34+242824.7+41569.56+23589.79+8642.14+56017.78+18715.25+47623.22+90716.57</f>
        <v>11462634.35</v>
      </c>
      <c r="N53" s="25"/>
      <c r="O53" s="24">
        <f t="shared" si="1"/>
        <v>37701511.93</v>
      </c>
      <c r="P53" s="28"/>
      <c r="Q53" s="28"/>
      <c r="R53" s="7"/>
      <c r="S53" s="21">
        <f>559263.14+813629.76-2864.73-2457.46+1566053.03+851141.66+296321.6+108335.89+16403+59444.58-15973.24+376703.13-7781.34-22293.17-6716.01-17612.6-33540.28</f>
        <v>4538056.9600000009</v>
      </c>
    </row>
    <row r="54" spans="1:22">
      <c r="A54" s="23" t="s">
        <v>66</v>
      </c>
      <c r="B54" s="5"/>
      <c r="C54" s="5"/>
      <c r="D54" s="5"/>
      <c r="E54" s="23" t="s">
        <v>76</v>
      </c>
      <c r="F54" s="5"/>
      <c r="G54" s="24">
        <f>22991014.11-171662.24</f>
        <v>22819351.870000001</v>
      </c>
      <c r="H54" s="27"/>
      <c r="I54" s="24"/>
      <c r="J54" s="24"/>
      <c r="K54" s="25"/>
      <c r="L54" s="25"/>
      <c r="M54" s="25">
        <f>9235018.45+210194.41+78151.66+289359.12</f>
        <v>9812723.6399999987</v>
      </c>
      <c r="N54" s="25"/>
      <c r="O54" s="24">
        <f t="shared" si="1"/>
        <v>32632075.509999998</v>
      </c>
      <c r="P54" s="28"/>
      <c r="Q54" s="28"/>
      <c r="R54" s="7"/>
      <c r="S54" s="21">
        <f>468074.08+817826.25-9529.87+1579559.83+656129.89+120015.9+109116.41-17328.52+299884.24-21178.17-49614.3-41030.38</f>
        <v>3911925.3600000003</v>
      </c>
    </row>
    <row r="55" spans="1:22">
      <c r="A55" s="23" t="s">
        <v>68</v>
      </c>
      <c r="B55" s="5"/>
      <c r="C55" s="5"/>
      <c r="D55" s="5"/>
      <c r="E55" s="23" t="s">
        <v>77</v>
      </c>
      <c r="F55" s="5"/>
      <c r="G55" s="24">
        <f>17669405.06-83380.8</f>
        <v>17586024.259999998</v>
      </c>
      <c r="H55" s="27"/>
      <c r="I55" s="24"/>
      <c r="J55" s="24"/>
      <c r="K55" s="25"/>
      <c r="L55" s="25"/>
      <c r="M55" s="25">
        <f>8963365.55+853432.56+5196.19+4403.31</f>
        <v>9826397.6100000013</v>
      </c>
      <c r="N55" s="25"/>
      <c r="O55" s="24">
        <f t="shared" si="1"/>
        <v>27412421.869999997</v>
      </c>
      <c r="P55" s="28"/>
      <c r="Q55" s="28"/>
      <c r="R55" s="7"/>
      <c r="S55" s="21">
        <f>176199.11+1034219.37+1336824.43+59322.57+121409.47+51779.33+175967.1</f>
        <v>2955721.3800000004</v>
      </c>
    </row>
    <row r="56" spans="1:22">
      <c r="A56" s="23" t="s">
        <v>78</v>
      </c>
      <c r="B56" s="5"/>
      <c r="C56" s="5"/>
      <c r="D56" s="5"/>
      <c r="E56" s="23" t="s">
        <v>79</v>
      </c>
      <c r="F56" s="5"/>
      <c r="G56" s="24">
        <v>672034.47</v>
      </c>
      <c r="H56" s="27"/>
      <c r="I56" s="24"/>
      <c r="J56" s="24"/>
      <c r="K56" s="25"/>
      <c r="L56" s="25"/>
      <c r="M56" s="25">
        <v>92663.360000000001</v>
      </c>
      <c r="N56" s="25"/>
      <c r="O56" s="24">
        <f t="shared" si="1"/>
        <v>764697.83</v>
      </c>
      <c r="P56" s="28"/>
      <c r="Q56" s="28"/>
      <c r="R56" s="7"/>
      <c r="S56" s="21">
        <v>49359.22</v>
      </c>
    </row>
    <row r="57" spans="1:22">
      <c r="A57" s="23" t="s">
        <v>80</v>
      </c>
      <c r="B57" s="5"/>
      <c r="C57" s="5"/>
      <c r="D57" s="5"/>
      <c r="E57" s="23" t="s">
        <v>81</v>
      </c>
      <c r="F57" s="5"/>
      <c r="G57" s="24">
        <f>11797372.77-1030.8</f>
        <v>11796341.969999999</v>
      </c>
      <c r="H57" s="27"/>
      <c r="I57" s="24"/>
      <c r="J57" s="24"/>
      <c r="K57" s="25"/>
      <c r="L57" s="25"/>
      <c r="M57" s="25">
        <f>10147892.42+34547.64</f>
        <v>10182440.060000001</v>
      </c>
      <c r="N57" s="25"/>
      <c r="O57" s="24">
        <f t="shared" si="1"/>
        <v>21978782.030000001</v>
      </c>
      <c r="P57" s="28"/>
      <c r="Q57" s="28"/>
      <c r="R57" s="7"/>
      <c r="S57" s="21">
        <f>49344.44+2141889.91-427191.06+4471462.56+431993.62+769967.31</f>
        <v>7437466.7799999993</v>
      </c>
    </row>
    <row r="58" spans="1:22">
      <c r="A58" s="23" t="s">
        <v>82</v>
      </c>
      <c r="B58" s="5"/>
      <c r="C58" s="5"/>
      <c r="D58" s="5"/>
      <c r="E58" s="23" t="s">
        <v>83</v>
      </c>
      <c r="F58" s="5"/>
      <c r="G58" s="24">
        <v>1377047.37</v>
      </c>
      <c r="H58" s="27"/>
      <c r="I58" s="24"/>
      <c r="J58" s="24"/>
      <c r="K58" s="25"/>
      <c r="L58" s="25"/>
      <c r="M58" s="25"/>
      <c r="N58" s="25"/>
      <c r="O58" s="24">
        <f t="shared" si="1"/>
        <v>1377047.37</v>
      </c>
      <c r="P58" s="28"/>
      <c r="Q58" s="28"/>
      <c r="R58" s="7"/>
      <c r="S58" s="21"/>
    </row>
    <row r="59" spans="1:22">
      <c r="A59" s="23" t="s">
        <v>84</v>
      </c>
      <c r="B59" s="5"/>
      <c r="C59" s="5"/>
      <c r="D59" s="5"/>
      <c r="E59" s="23" t="s">
        <v>85</v>
      </c>
      <c r="F59" s="5"/>
      <c r="G59" s="24">
        <v>4963830.21</v>
      </c>
      <c r="H59" s="27"/>
      <c r="I59" s="24"/>
      <c r="J59" s="24"/>
      <c r="K59" s="25"/>
      <c r="L59" s="25"/>
      <c r="M59" s="25">
        <v>9510.59</v>
      </c>
      <c r="N59" s="25"/>
      <c r="O59" s="24">
        <f t="shared" si="1"/>
        <v>4973340.8</v>
      </c>
      <c r="P59" s="28"/>
      <c r="Q59" s="28"/>
      <c r="R59" s="7"/>
      <c r="S59" s="21">
        <v>9510.59</v>
      </c>
    </row>
    <row r="60" spans="1:22">
      <c r="A60" s="23" t="s">
        <v>86</v>
      </c>
      <c r="B60" s="5"/>
      <c r="C60" s="5"/>
      <c r="D60" s="5"/>
      <c r="E60" s="23" t="s">
        <v>87</v>
      </c>
      <c r="F60" s="5"/>
      <c r="G60" s="24">
        <v>213519.24</v>
      </c>
      <c r="H60" s="27"/>
      <c r="I60" s="24"/>
      <c r="J60" s="24"/>
      <c r="K60" s="25"/>
      <c r="L60" s="25"/>
      <c r="M60" s="25">
        <v>1512.78</v>
      </c>
      <c r="N60" s="25"/>
      <c r="O60" s="24">
        <f t="shared" si="1"/>
        <v>215032.02</v>
      </c>
      <c r="P60" s="28"/>
      <c r="Q60" s="28"/>
      <c r="R60" s="7"/>
      <c r="S60" s="21">
        <v>1512.78</v>
      </c>
    </row>
    <row r="61" spans="1:22">
      <c r="A61" s="23" t="s">
        <v>88</v>
      </c>
      <c r="B61" s="5"/>
      <c r="C61" s="5"/>
      <c r="D61" s="5"/>
      <c r="E61" s="23" t="s">
        <v>89</v>
      </c>
      <c r="F61" s="5"/>
      <c r="G61" s="24">
        <f>99969.47-90222</f>
        <v>9747.4700000000012</v>
      </c>
      <c r="H61" s="27"/>
      <c r="I61" s="24"/>
      <c r="J61" s="24"/>
      <c r="K61" s="25"/>
      <c r="L61" s="25"/>
      <c r="M61" s="25"/>
      <c r="N61" s="25"/>
      <c r="O61" s="24">
        <f t="shared" si="1"/>
        <v>9747.4700000000012</v>
      </c>
      <c r="P61" s="28"/>
      <c r="Q61" s="28"/>
      <c r="R61" s="7"/>
      <c r="S61" s="28"/>
    </row>
    <row r="62" spans="1:22">
      <c r="A62" s="23" t="s">
        <v>90</v>
      </c>
      <c r="B62" s="5"/>
      <c r="C62" s="5"/>
      <c r="D62" s="5"/>
      <c r="E62" s="23" t="s">
        <v>91</v>
      </c>
      <c r="F62" s="5"/>
      <c r="G62" s="24">
        <v>3554.37</v>
      </c>
      <c r="H62" s="27"/>
      <c r="I62" s="24"/>
      <c r="J62" s="24"/>
      <c r="K62" s="25"/>
      <c r="L62" s="25"/>
      <c r="M62" s="25"/>
      <c r="N62" s="25"/>
      <c r="O62" s="24">
        <f t="shared" si="1"/>
        <v>3554.37</v>
      </c>
      <c r="P62" s="28"/>
      <c r="Q62" s="28"/>
      <c r="R62" s="7"/>
      <c r="S62" s="28"/>
    </row>
    <row r="63" spans="1:22">
      <c r="A63" s="31" t="s">
        <v>92</v>
      </c>
      <c r="B63" s="5"/>
      <c r="C63" s="5"/>
      <c r="D63" s="5"/>
      <c r="E63" s="23" t="s">
        <v>93</v>
      </c>
      <c r="F63" s="5"/>
      <c r="G63" s="24">
        <v>2100000</v>
      </c>
      <c r="H63" s="27"/>
      <c r="I63" s="24"/>
      <c r="J63" s="24"/>
      <c r="K63" s="25"/>
      <c r="L63" s="25"/>
      <c r="M63" s="25"/>
      <c r="N63" s="25"/>
      <c r="O63" s="24">
        <f t="shared" si="1"/>
        <v>2100000</v>
      </c>
      <c r="P63" s="28"/>
      <c r="Q63" s="28"/>
      <c r="R63" s="7"/>
      <c r="S63" s="28"/>
    </row>
    <row r="64" spans="1:22">
      <c r="A64" s="23" t="s">
        <v>94</v>
      </c>
      <c r="B64" s="5"/>
      <c r="C64" s="5"/>
      <c r="D64" s="5"/>
      <c r="E64" s="23" t="s">
        <v>95</v>
      </c>
      <c r="F64" s="5"/>
      <c r="G64" s="24">
        <v>1280048.5900000001</v>
      </c>
      <c r="H64" s="27"/>
      <c r="I64" s="24"/>
      <c r="J64" s="24"/>
      <c r="K64" s="25"/>
      <c r="L64" s="25"/>
      <c r="M64" s="25"/>
      <c r="N64" s="25"/>
      <c r="O64" s="24">
        <f t="shared" si="1"/>
        <v>1280048.5900000001</v>
      </c>
      <c r="P64" s="28"/>
      <c r="Q64" s="28"/>
      <c r="R64" s="7"/>
      <c r="S64" s="28"/>
    </row>
    <row r="65" spans="1:19">
      <c r="A65" s="23" t="s">
        <v>96</v>
      </c>
      <c r="B65" s="5"/>
      <c r="C65" s="5"/>
      <c r="D65" s="5"/>
      <c r="E65" s="23" t="s">
        <v>97</v>
      </c>
      <c r="F65" s="5"/>
      <c r="G65" s="24">
        <v>843894.52</v>
      </c>
      <c r="H65" s="27"/>
      <c r="I65" s="24"/>
      <c r="J65" s="24"/>
      <c r="K65" s="25"/>
      <c r="L65" s="25"/>
      <c r="M65" s="25"/>
      <c r="N65" s="25"/>
      <c r="O65" s="24">
        <f t="shared" si="1"/>
        <v>843894.52</v>
      </c>
      <c r="P65" s="28"/>
      <c r="Q65" s="28"/>
      <c r="R65" s="7"/>
      <c r="S65" s="28"/>
    </row>
    <row r="66" spans="1:19">
      <c r="A66" s="23" t="s">
        <v>98</v>
      </c>
      <c r="B66" s="5"/>
      <c r="C66" s="5"/>
      <c r="D66" s="5"/>
      <c r="E66" s="23" t="s">
        <v>99</v>
      </c>
      <c r="F66" s="5"/>
      <c r="G66" s="24">
        <v>276794.45</v>
      </c>
      <c r="H66" s="27"/>
      <c r="I66" s="24"/>
      <c r="J66" s="24"/>
      <c r="K66" s="25"/>
      <c r="L66" s="25"/>
      <c r="M66" s="25"/>
      <c r="N66" s="25"/>
      <c r="O66" s="24">
        <f t="shared" si="1"/>
        <v>276794.45</v>
      </c>
      <c r="P66" s="28"/>
      <c r="Q66" s="28"/>
      <c r="R66" s="7"/>
      <c r="S66" s="28"/>
    </row>
    <row r="67" spans="1:19">
      <c r="A67" s="5"/>
      <c r="B67" s="5"/>
      <c r="C67" s="5"/>
      <c r="D67" s="5"/>
      <c r="E67" s="5"/>
      <c r="F67" s="5"/>
      <c r="G67" s="27"/>
      <c r="H67" s="27"/>
      <c r="I67" s="24"/>
      <c r="J67" s="24"/>
      <c r="K67" s="25"/>
      <c r="L67" s="25"/>
      <c r="M67" s="25"/>
      <c r="N67" s="25"/>
      <c r="O67" s="24"/>
      <c r="P67" s="28"/>
      <c r="Q67" s="28"/>
      <c r="R67" s="7"/>
      <c r="S67" s="28"/>
    </row>
    <row r="68" spans="1:19">
      <c r="A68" s="23" t="s">
        <v>100</v>
      </c>
      <c r="B68" s="5"/>
      <c r="C68" s="22" t="s">
        <v>101</v>
      </c>
      <c r="D68" s="5"/>
      <c r="E68" s="23" t="s">
        <v>102</v>
      </c>
      <c r="F68" s="5"/>
      <c r="G68" s="27"/>
      <c r="H68" s="27"/>
      <c r="I68" s="24">
        <f>SUM(G69:G90)</f>
        <v>4835413.8000000007</v>
      </c>
      <c r="J68" s="24"/>
      <c r="K68" s="25">
        <f>I68</f>
        <v>4835413.8000000007</v>
      </c>
      <c r="L68" s="25"/>
      <c r="M68" s="32">
        <f>SUM(M69:M89)</f>
        <v>286937.88</v>
      </c>
      <c r="N68" s="25"/>
      <c r="O68" s="26">
        <f>K68+M68</f>
        <v>5122351.6800000006</v>
      </c>
      <c r="P68" s="28"/>
      <c r="Q68" s="29"/>
      <c r="R68" s="7"/>
      <c r="S68" s="28">
        <f>SUM(O69:O89)</f>
        <v>5122351.6800000006</v>
      </c>
    </row>
    <row r="69" spans="1:19">
      <c r="A69" s="23" t="s">
        <v>23</v>
      </c>
      <c r="B69" s="5"/>
      <c r="C69" s="5"/>
      <c r="D69" s="5"/>
      <c r="E69" s="23" t="s">
        <v>103</v>
      </c>
      <c r="F69" s="5"/>
      <c r="G69" s="27">
        <v>178050.51</v>
      </c>
      <c r="H69" s="27"/>
      <c r="I69" s="24"/>
      <c r="J69" s="24"/>
      <c r="K69" s="25"/>
      <c r="L69" s="25"/>
      <c r="M69" s="25"/>
      <c r="N69" s="25"/>
      <c r="O69" s="24">
        <f>G69+M69</f>
        <v>178050.51</v>
      </c>
      <c r="P69" s="28"/>
      <c r="Q69" s="28"/>
      <c r="R69" s="7"/>
      <c r="S69" s="28"/>
    </row>
    <row r="70" spans="1:19">
      <c r="A70" s="23" t="s">
        <v>104</v>
      </c>
      <c r="B70" s="5"/>
      <c r="C70" s="5"/>
      <c r="D70" s="5"/>
      <c r="E70" s="23" t="s">
        <v>105</v>
      </c>
      <c r="F70" s="5"/>
      <c r="G70" s="27">
        <f>2478548.42-13450.27</f>
        <v>2465098.15</v>
      </c>
      <c r="H70" s="27"/>
      <c r="I70" s="24"/>
      <c r="J70" s="24"/>
      <c r="K70" s="25"/>
      <c r="L70" s="25"/>
      <c r="M70" s="25"/>
      <c r="N70" s="25"/>
      <c r="O70" s="24">
        <f t="shared" ref="O70:O89" si="2">G70+M70</f>
        <v>2465098.15</v>
      </c>
      <c r="P70" s="28"/>
      <c r="Q70" s="28"/>
      <c r="R70" s="7"/>
      <c r="S70" s="28"/>
    </row>
    <row r="71" spans="1:19">
      <c r="A71" s="23" t="s">
        <v>96</v>
      </c>
      <c r="B71" s="5"/>
      <c r="C71" s="5"/>
      <c r="D71" s="5"/>
      <c r="E71" s="23" t="s">
        <v>106</v>
      </c>
      <c r="F71" s="5"/>
      <c r="G71" s="27">
        <v>137473.81</v>
      </c>
      <c r="H71" s="27"/>
      <c r="I71" s="24">
        <v>0</v>
      </c>
      <c r="J71" s="24"/>
      <c r="K71" s="25">
        <v>0</v>
      </c>
      <c r="L71" s="25"/>
      <c r="M71" s="25">
        <v>0</v>
      </c>
      <c r="N71" s="25"/>
      <c r="O71" s="24">
        <f t="shared" si="2"/>
        <v>137473.81</v>
      </c>
      <c r="P71" s="28"/>
      <c r="Q71" s="28"/>
      <c r="R71" s="7"/>
      <c r="S71" s="28"/>
    </row>
    <row r="72" spans="1:19">
      <c r="A72" s="23" t="s">
        <v>107</v>
      </c>
      <c r="B72" s="5"/>
      <c r="C72" s="5"/>
      <c r="D72" s="5"/>
      <c r="E72" s="23" t="s">
        <v>108</v>
      </c>
      <c r="F72" s="5"/>
      <c r="G72" s="27">
        <v>1052862.45</v>
      </c>
      <c r="H72" s="27"/>
      <c r="I72" s="24"/>
      <c r="J72" s="24"/>
      <c r="K72" s="25"/>
      <c r="L72" s="25"/>
      <c r="M72" s="25"/>
      <c r="N72" s="25"/>
      <c r="O72" s="24">
        <f t="shared" si="2"/>
        <v>1052862.45</v>
      </c>
      <c r="P72" s="28"/>
      <c r="Q72" s="28"/>
      <c r="R72" s="7"/>
      <c r="S72" s="28"/>
    </row>
    <row r="73" spans="1:19">
      <c r="A73" s="23" t="s">
        <v>109</v>
      </c>
      <c r="B73" s="5"/>
      <c r="C73" s="5"/>
      <c r="D73" s="5"/>
      <c r="E73" s="23" t="s">
        <v>110</v>
      </c>
      <c r="F73" s="5"/>
      <c r="G73" s="27">
        <f>163974.63+43224.01-4119</f>
        <v>203079.64</v>
      </c>
      <c r="H73" s="27"/>
      <c r="I73" s="24"/>
      <c r="J73" s="24"/>
      <c r="K73" s="25"/>
      <c r="L73" s="25"/>
      <c r="M73" s="25"/>
      <c r="N73" s="25"/>
      <c r="O73" s="24">
        <f t="shared" si="2"/>
        <v>203079.64</v>
      </c>
      <c r="P73" s="28"/>
      <c r="Q73" s="28"/>
      <c r="R73" s="7"/>
      <c r="S73" s="28"/>
    </row>
    <row r="74" spans="1:19">
      <c r="A74" s="23" t="s">
        <v>111</v>
      </c>
      <c r="B74" s="5"/>
      <c r="C74" s="5"/>
      <c r="D74" s="5"/>
      <c r="E74" s="23" t="s">
        <v>112</v>
      </c>
      <c r="F74" s="5"/>
      <c r="G74" s="27">
        <f>3757.64+115382.91</f>
        <v>119140.55</v>
      </c>
      <c r="H74" s="27"/>
      <c r="I74" s="24"/>
      <c r="J74" s="24"/>
      <c r="K74" s="25"/>
      <c r="L74" s="25"/>
      <c r="M74" s="25"/>
      <c r="N74" s="25"/>
      <c r="O74" s="24">
        <f t="shared" si="2"/>
        <v>119140.55</v>
      </c>
      <c r="P74" s="28"/>
      <c r="Q74" s="28"/>
      <c r="R74" s="7"/>
      <c r="S74" s="28"/>
    </row>
    <row r="75" spans="1:19">
      <c r="A75" s="23" t="s">
        <v>113</v>
      </c>
      <c r="B75" s="5"/>
      <c r="C75" s="5"/>
      <c r="D75" s="5"/>
      <c r="E75" s="23" t="s">
        <v>114</v>
      </c>
      <c r="F75" s="5"/>
      <c r="G75" s="27">
        <v>10223.42</v>
      </c>
      <c r="H75" s="27"/>
      <c r="I75" s="24"/>
      <c r="J75" s="24"/>
      <c r="K75" s="25"/>
      <c r="L75" s="25"/>
      <c r="M75" s="25"/>
      <c r="N75" s="25"/>
      <c r="O75" s="24">
        <f t="shared" si="2"/>
        <v>10223.42</v>
      </c>
      <c r="P75" s="28"/>
      <c r="Q75" s="28"/>
      <c r="R75" s="7"/>
      <c r="S75" s="28"/>
    </row>
    <row r="76" spans="1:19">
      <c r="A76" s="23" t="s">
        <v>115</v>
      </c>
      <c r="B76" s="5"/>
      <c r="C76" s="5"/>
      <c r="D76" s="5"/>
      <c r="E76" s="23" t="s">
        <v>116</v>
      </c>
      <c r="F76" s="5"/>
      <c r="G76" s="27">
        <v>821.01</v>
      </c>
      <c r="H76" s="27"/>
      <c r="I76" s="24"/>
      <c r="J76" s="24"/>
      <c r="K76" s="25"/>
      <c r="L76" s="25"/>
      <c r="M76" s="25"/>
      <c r="N76" s="25"/>
      <c r="O76" s="24">
        <f t="shared" si="2"/>
        <v>821.01</v>
      </c>
      <c r="P76" s="28"/>
      <c r="Q76" s="28"/>
      <c r="R76" s="7"/>
      <c r="S76" s="28"/>
    </row>
    <row r="77" spans="1:19">
      <c r="A77" s="23" t="s">
        <v>117</v>
      </c>
      <c r="B77" s="5"/>
      <c r="C77" s="5"/>
      <c r="D77" s="5"/>
      <c r="E77" s="23" t="s">
        <v>118</v>
      </c>
      <c r="F77" s="5"/>
      <c r="G77" s="27">
        <v>41777.589999999997</v>
      </c>
      <c r="H77" s="27"/>
      <c r="I77" s="24"/>
      <c r="J77" s="24"/>
      <c r="K77" s="25"/>
      <c r="L77" s="25"/>
      <c r="M77" s="25"/>
      <c r="N77" s="25"/>
      <c r="O77" s="24">
        <f t="shared" si="2"/>
        <v>41777.589999999997</v>
      </c>
      <c r="P77" s="28"/>
      <c r="Q77" s="28"/>
      <c r="R77" s="7"/>
      <c r="S77" s="28"/>
    </row>
    <row r="78" spans="1:19">
      <c r="A78" s="23" t="s">
        <v>119</v>
      </c>
      <c r="B78" s="5"/>
      <c r="C78" s="5"/>
      <c r="D78" s="5"/>
      <c r="E78" s="23" t="s">
        <v>120</v>
      </c>
      <c r="F78" s="5"/>
      <c r="G78" s="27">
        <v>295.51</v>
      </c>
      <c r="H78" s="27"/>
      <c r="I78" s="24"/>
      <c r="J78" s="24"/>
      <c r="K78" s="25"/>
      <c r="L78" s="25"/>
      <c r="M78" s="25"/>
      <c r="N78" s="25"/>
      <c r="O78" s="24">
        <f t="shared" si="2"/>
        <v>295.51</v>
      </c>
      <c r="P78" s="28"/>
      <c r="Q78" s="28"/>
      <c r="R78" s="7"/>
      <c r="S78" s="28"/>
    </row>
    <row r="79" spans="1:19">
      <c r="A79" s="23" t="s">
        <v>121</v>
      </c>
      <c r="B79" s="5"/>
      <c r="C79" s="5"/>
      <c r="D79" s="5"/>
      <c r="E79" s="23" t="s">
        <v>122</v>
      </c>
      <c r="F79" s="5"/>
      <c r="G79" s="27">
        <v>16884.96</v>
      </c>
      <c r="H79" s="27"/>
      <c r="I79" s="24"/>
      <c r="J79" s="24"/>
      <c r="K79" s="25"/>
      <c r="L79" s="25"/>
      <c r="M79" s="25"/>
      <c r="N79" s="25"/>
      <c r="O79" s="24">
        <f t="shared" si="2"/>
        <v>16884.96</v>
      </c>
      <c r="P79" s="28"/>
      <c r="Q79" s="28"/>
      <c r="R79" s="7"/>
      <c r="S79" s="28"/>
    </row>
    <row r="80" spans="1:19">
      <c r="A80" s="23" t="s">
        <v>123</v>
      </c>
      <c r="B80" s="5"/>
      <c r="C80" s="5"/>
      <c r="D80" s="5"/>
      <c r="E80" s="23" t="s">
        <v>124</v>
      </c>
      <c r="F80" s="5"/>
      <c r="G80" s="27">
        <f>3194.78+100929.2</f>
        <v>104123.98</v>
      </c>
      <c r="H80" s="27"/>
      <c r="I80" s="24"/>
      <c r="J80" s="24"/>
      <c r="K80" s="25"/>
      <c r="L80" s="25"/>
      <c r="M80" s="25">
        <v>286937.88</v>
      </c>
      <c r="N80" s="25"/>
      <c r="O80" s="24">
        <f t="shared" si="2"/>
        <v>391061.86</v>
      </c>
      <c r="P80" s="28"/>
      <c r="Q80" s="28"/>
      <c r="R80" s="7"/>
      <c r="S80" s="28"/>
    </row>
    <row r="81" spans="1:19">
      <c r="A81" s="23" t="s">
        <v>125</v>
      </c>
      <c r="B81" s="5"/>
      <c r="C81" s="5"/>
      <c r="D81" s="5"/>
      <c r="E81" s="23" t="s">
        <v>126</v>
      </c>
      <c r="F81" s="5"/>
      <c r="G81" s="27">
        <v>8481.31</v>
      </c>
      <c r="H81" s="27"/>
      <c r="I81" s="24"/>
      <c r="J81" s="24"/>
      <c r="K81" s="25"/>
      <c r="L81" s="25"/>
      <c r="M81" s="25"/>
      <c r="N81" s="25"/>
      <c r="O81" s="24">
        <f t="shared" si="2"/>
        <v>8481.31</v>
      </c>
      <c r="P81" s="28"/>
      <c r="Q81" s="28"/>
      <c r="R81" s="7"/>
      <c r="S81" s="28"/>
    </row>
    <row r="82" spans="1:19">
      <c r="A82" s="23" t="s">
        <v>127</v>
      </c>
      <c r="B82" s="5"/>
      <c r="C82" s="5"/>
      <c r="D82" s="5"/>
      <c r="E82" s="23" t="s">
        <v>128</v>
      </c>
      <c r="F82" s="5"/>
      <c r="G82" s="27">
        <v>5676</v>
      </c>
      <c r="H82" s="27"/>
      <c r="I82" s="24"/>
      <c r="J82" s="24"/>
      <c r="K82" s="25"/>
      <c r="L82" s="25"/>
      <c r="M82" s="25"/>
      <c r="N82" s="25"/>
      <c r="O82" s="24">
        <f t="shared" si="2"/>
        <v>5676</v>
      </c>
      <c r="P82" s="28"/>
      <c r="Q82" s="28"/>
      <c r="R82" s="7"/>
      <c r="S82" s="28"/>
    </row>
    <row r="83" spans="1:19">
      <c r="A83" s="23" t="s">
        <v>129</v>
      </c>
      <c r="B83" s="5"/>
      <c r="C83" s="5"/>
      <c r="D83" s="5"/>
      <c r="E83" s="23" t="s">
        <v>130</v>
      </c>
      <c r="F83" s="5"/>
      <c r="G83" s="27">
        <f>1018.15+44463.61</f>
        <v>45481.760000000002</v>
      </c>
      <c r="H83" s="27"/>
      <c r="I83" s="24"/>
      <c r="J83" s="24"/>
      <c r="K83" s="25"/>
      <c r="L83" s="25"/>
      <c r="M83" s="25"/>
      <c r="N83" s="25"/>
      <c r="O83" s="24">
        <f t="shared" si="2"/>
        <v>45481.760000000002</v>
      </c>
      <c r="P83" s="28"/>
      <c r="Q83" s="28"/>
      <c r="R83" s="7"/>
      <c r="S83" s="28"/>
    </row>
    <row r="84" spans="1:19">
      <c r="A84" s="23" t="s">
        <v>131</v>
      </c>
      <c r="B84" s="5"/>
      <c r="C84" s="5"/>
      <c r="D84" s="5"/>
      <c r="E84" s="23" t="s">
        <v>130</v>
      </c>
      <c r="F84" s="5"/>
      <c r="G84" s="27">
        <v>8282.57</v>
      </c>
      <c r="H84" s="27"/>
      <c r="I84" s="24"/>
      <c r="J84" s="24"/>
      <c r="K84" s="25"/>
      <c r="L84" s="25"/>
      <c r="M84" s="25"/>
      <c r="N84" s="25"/>
      <c r="O84" s="24">
        <f t="shared" si="2"/>
        <v>8282.57</v>
      </c>
      <c r="P84" s="28"/>
      <c r="Q84" s="28"/>
      <c r="R84" s="7"/>
      <c r="S84" s="28"/>
    </row>
    <row r="85" spans="1:19">
      <c r="A85" s="23" t="s">
        <v>132</v>
      </c>
      <c r="B85" s="5"/>
      <c r="C85" s="5"/>
      <c r="D85" s="5"/>
      <c r="E85" s="23" t="s">
        <v>133</v>
      </c>
      <c r="F85" s="5"/>
      <c r="G85" s="27">
        <v>1667.23</v>
      </c>
      <c r="H85" s="27"/>
      <c r="I85" s="24"/>
      <c r="J85" s="24"/>
      <c r="K85" s="25"/>
      <c r="L85" s="25"/>
      <c r="M85" s="25"/>
      <c r="N85" s="25"/>
      <c r="O85" s="24">
        <f t="shared" si="2"/>
        <v>1667.23</v>
      </c>
      <c r="P85" s="28"/>
      <c r="Q85" s="28"/>
      <c r="R85" s="7"/>
      <c r="S85" s="28"/>
    </row>
    <row r="86" spans="1:19">
      <c r="A86" s="23" t="s">
        <v>134</v>
      </c>
      <c r="B86" s="5"/>
      <c r="C86" s="5"/>
      <c r="D86" s="5"/>
      <c r="E86" s="23" t="s">
        <v>135</v>
      </c>
      <c r="F86" s="5"/>
      <c r="G86" s="27">
        <v>1018.15</v>
      </c>
      <c r="H86" s="27"/>
      <c r="I86" s="24"/>
      <c r="J86" s="24"/>
      <c r="K86" s="25"/>
      <c r="L86" s="25"/>
      <c r="M86" s="25"/>
      <c r="N86" s="25"/>
      <c r="O86" s="24">
        <f t="shared" si="2"/>
        <v>1018.15</v>
      </c>
      <c r="P86" s="28"/>
      <c r="Q86" s="28"/>
      <c r="R86" s="7"/>
      <c r="S86" s="28"/>
    </row>
    <row r="87" spans="1:19">
      <c r="A87" s="23" t="s">
        <v>136</v>
      </c>
      <c r="B87" s="5"/>
      <c r="C87" s="5"/>
      <c r="D87" s="5"/>
      <c r="E87" s="23" t="s">
        <v>137</v>
      </c>
      <c r="F87" s="5"/>
      <c r="G87" s="27">
        <v>13590.92</v>
      </c>
      <c r="H87" s="27"/>
      <c r="I87" s="24"/>
      <c r="J87" s="24"/>
      <c r="K87" s="25"/>
      <c r="L87" s="25"/>
      <c r="M87" s="25"/>
      <c r="N87" s="25"/>
      <c r="O87" s="24">
        <f t="shared" si="2"/>
        <v>13590.92</v>
      </c>
      <c r="P87" s="28"/>
      <c r="Q87" s="28"/>
      <c r="R87" s="7"/>
      <c r="S87" s="28"/>
    </row>
    <row r="88" spans="1:19">
      <c r="A88" s="23" t="s">
        <v>138</v>
      </c>
      <c r="B88" s="5"/>
      <c r="C88" s="5"/>
      <c r="D88" s="5"/>
      <c r="E88" s="23" t="s">
        <v>139</v>
      </c>
      <c r="F88" s="5"/>
      <c r="G88" s="27">
        <v>315960.49</v>
      </c>
      <c r="H88" s="27"/>
      <c r="I88" s="24"/>
      <c r="J88" s="24"/>
      <c r="K88" s="25"/>
      <c r="L88" s="25"/>
      <c r="M88" s="25"/>
      <c r="N88" s="25"/>
      <c r="O88" s="24">
        <f t="shared" si="2"/>
        <v>315960.49</v>
      </c>
      <c r="P88" s="28"/>
      <c r="Q88" s="28"/>
      <c r="R88" s="7"/>
      <c r="S88" s="28"/>
    </row>
    <row r="89" spans="1:19">
      <c r="A89" s="23" t="s">
        <v>140</v>
      </c>
      <c r="B89" s="5"/>
      <c r="C89" s="5"/>
      <c r="D89" s="5"/>
      <c r="E89" s="23" t="s">
        <v>141</v>
      </c>
      <c r="F89" s="5"/>
      <c r="G89" s="27">
        <v>105423.79</v>
      </c>
      <c r="H89" s="27"/>
      <c r="I89" s="24"/>
      <c r="J89" s="24"/>
      <c r="K89" s="25"/>
      <c r="L89" s="25"/>
      <c r="M89" s="25"/>
      <c r="N89" s="25"/>
      <c r="O89" s="24">
        <f t="shared" si="2"/>
        <v>105423.79</v>
      </c>
      <c r="P89" s="28"/>
      <c r="Q89" s="28"/>
      <c r="R89" s="7"/>
      <c r="S89" s="28"/>
    </row>
    <row r="90" spans="1:19">
      <c r="A90" s="5"/>
      <c r="B90" s="5"/>
      <c r="C90" s="5"/>
      <c r="D90" s="5"/>
      <c r="E90" s="5"/>
      <c r="F90" s="5"/>
      <c r="G90" s="27"/>
      <c r="H90" s="27"/>
      <c r="I90" s="24"/>
      <c r="J90" s="24"/>
      <c r="K90" s="25"/>
      <c r="L90" s="25"/>
      <c r="M90" s="25"/>
      <c r="N90" s="25"/>
      <c r="O90" s="24"/>
      <c r="P90" s="28"/>
      <c r="Q90" s="28"/>
      <c r="R90" s="7"/>
      <c r="S90" s="28"/>
    </row>
    <row r="91" spans="1:19">
      <c r="A91" s="23" t="s">
        <v>142</v>
      </c>
      <c r="B91" s="5"/>
      <c r="C91" s="22" t="s">
        <v>143</v>
      </c>
      <c r="D91" s="5"/>
      <c r="E91" s="23" t="s">
        <v>144</v>
      </c>
      <c r="F91" s="5"/>
      <c r="G91" s="27"/>
      <c r="H91" s="27"/>
      <c r="I91" s="24">
        <f>SUM(G92:G104)</f>
        <v>620646.29</v>
      </c>
      <c r="J91" s="24"/>
      <c r="K91" s="25">
        <f>I91+0</f>
        <v>620646.29</v>
      </c>
      <c r="L91" s="25"/>
      <c r="M91" s="25">
        <f>SUM(M92:M103)</f>
        <v>0</v>
      </c>
      <c r="N91" s="25"/>
      <c r="O91" s="26">
        <f>I91+M91</f>
        <v>620646.29</v>
      </c>
      <c r="P91" s="28"/>
      <c r="Q91" s="29"/>
      <c r="R91" s="7"/>
      <c r="S91" s="28">
        <f>SUM(O93:O103)</f>
        <v>620646.29</v>
      </c>
    </row>
    <row r="92" spans="1:19">
      <c r="A92" s="5"/>
      <c r="B92" s="5"/>
      <c r="C92" s="5"/>
      <c r="D92" s="5"/>
      <c r="E92" s="23" t="s">
        <v>145</v>
      </c>
      <c r="F92" s="5"/>
      <c r="G92" s="27"/>
      <c r="H92" s="27"/>
      <c r="I92" s="24"/>
      <c r="J92" s="24"/>
      <c r="K92" s="25"/>
      <c r="L92" s="25"/>
      <c r="M92" s="25"/>
      <c r="N92" s="25"/>
      <c r="O92" s="24"/>
      <c r="P92" s="28"/>
      <c r="Q92" s="28"/>
      <c r="R92" s="7"/>
      <c r="S92" s="28"/>
    </row>
    <row r="93" spans="1:19">
      <c r="A93" s="23" t="s">
        <v>23</v>
      </c>
      <c r="B93" s="5"/>
      <c r="C93" s="5"/>
      <c r="D93" s="5"/>
      <c r="E93" s="23" t="s">
        <v>61</v>
      </c>
      <c r="F93" s="5"/>
      <c r="G93" s="27">
        <v>27958.03</v>
      </c>
      <c r="H93" s="27"/>
      <c r="I93" s="24"/>
      <c r="J93" s="24"/>
      <c r="K93" s="25"/>
      <c r="L93" s="25"/>
      <c r="M93" s="25"/>
      <c r="N93" s="25"/>
      <c r="O93" s="24">
        <f>G93+M93</f>
        <v>27958.03</v>
      </c>
      <c r="P93" s="28"/>
      <c r="Q93" s="28"/>
      <c r="R93" s="7"/>
      <c r="S93" s="28"/>
    </row>
    <row r="94" spans="1:19">
      <c r="A94" s="23" t="s">
        <v>29</v>
      </c>
      <c r="B94" s="5"/>
      <c r="C94" s="5"/>
      <c r="D94" s="5"/>
      <c r="E94" s="23" t="s">
        <v>146</v>
      </c>
      <c r="F94" s="5"/>
      <c r="G94" s="27">
        <v>12.63</v>
      </c>
      <c r="H94" s="27"/>
      <c r="I94" s="24"/>
      <c r="J94" s="24"/>
      <c r="K94" s="25"/>
      <c r="L94" s="25"/>
      <c r="M94" s="25"/>
      <c r="N94" s="25"/>
      <c r="O94" s="24">
        <f t="shared" ref="O94:O103" si="3">G94+M94</f>
        <v>12.63</v>
      </c>
      <c r="P94" s="28"/>
      <c r="Q94" s="28"/>
      <c r="R94" s="7"/>
      <c r="S94" s="28"/>
    </row>
    <row r="95" spans="1:19">
      <c r="A95" s="23" t="s">
        <v>31</v>
      </c>
      <c r="B95" s="5"/>
      <c r="C95" s="5"/>
      <c r="D95" s="5"/>
      <c r="E95" s="23" t="s">
        <v>147</v>
      </c>
      <c r="F95" s="5"/>
      <c r="G95" s="27">
        <v>11875.87</v>
      </c>
      <c r="H95" s="27"/>
      <c r="I95" s="24"/>
      <c r="J95" s="24"/>
      <c r="K95" s="25"/>
      <c r="L95" s="25"/>
      <c r="M95" s="25"/>
      <c r="N95" s="25"/>
      <c r="O95" s="24">
        <f t="shared" si="3"/>
        <v>11875.87</v>
      </c>
      <c r="P95" s="28"/>
      <c r="Q95" s="28"/>
      <c r="R95" s="7"/>
      <c r="S95" s="28"/>
    </row>
    <row r="96" spans="1:19">
      <c r="A96" s="23" t="s">
        <v>52</v>
      </c>
      <c r="B96" s="5"/>
      <c r="C96" s="5"/>
      <c r="D96" s="5"/>
      <c r="E96" s="23" t="s">
        <v>148</v>
      </c>
      <c r="F96" s="5"/>
      <c r="G96" s="27">
        <v>28598.76</v>
      </c>
      <c r="H96" s="27"/>
      <c r="I96" s="24"/>
      <c r="J96" s="24"/>
      <c r="K96" s="25"/>
      <c r="L96" s="25"/>
      <c r="M96" s="25"/>
      <c r="N96" s="25"/>
      <c r="O96" s="24">
        <f t="shared" si="3"/>
        <v>28598.76</v>
      </c>
      <c r="P96" s="28"/>
      <c r="Q96" s="28"/>
      <c r="R96" s="7"/>
      <c r="S96" s="28"/>
    </row>
    <row r="97" spans="1:19">
      <c r="A97" s="23" t="s">
        <v>64</v>
      </c>
      <c r="B97" s="5"/>
      <c r="C97" s="5"/>
      <c r="D97" s="5"/>
      <c r="E97" s="23" t="s">
        <v>149</v>
      </c>
      <c r="F97" s="5"/>
      <c r="G97" s="27">
        <v>77923.039999999994</v>
      </c>
      <c r="H97" s="27"/>
      <c r="I97" s="24"/>
      <c r="J97" s="24"/>
      <c r="K97" s="25"/>
      <c r="L97" s="25"/>
      <c r="M97" s="25"/>
      <c r="N97" s="25"/>
      <c r="O97" s="24">
        <f t="shared" si="3"/>
        <v>77923.039999999994</v>
      </c>
      <c r="P97" s="28"/>
      <c r="Q97" s="28"/>
      <c r="R97" s="7"/>
      <c r="S97" s="28"/>
    </row>
    <row r="98" spans="1:19">
      <c r="A98" s="31" t="s">
        <v>66</v>
      </c>
      <c r="B98" s="5"/>
      <c r="C98" s="5"/>
      <c r="D98" s="5"/>
      <c r="E98" s="23" t="s">
        <v>150</v>
      </c>
      <c r="F98" s="5"/>
      <c r="G98" s="27">
        <v>9491.2900000000009</v>
      </c>
      <c r="H98" s="27"/>
      <c r="I98" s="24"/>
      <c r="J98" s="24"/>
      <c r="K98" s="25"/>
      <c r="L98" s="25"/>
      <c r="M98" s="25"/>
      <c r="N98" s="25"/>
      <c r="O98" s="24">
        <f t="shared" si="3"/>
        <v>9491.2900000000009</v>
      </c>
      <c r="P98" s="28"/>
      <c r="Q98" s="28"/>
      <c r="R98" s="7"/>
      <c r="S98" s="28"/>
    </row>
    <row r="99" spans="1:19">
      <c r="A99" s="31" t="s">
        <v>68</v>
      </c>
      <c r="B99" s="5"/>
      <c r="C99" s="5"/>
      <c r="D99" s="5"/>
      <c r="E99" s="23" t="s">
        <v>151</v>
      </c>
      <c r="F99" s="5"/>
      <c r="G99" s="27">
        <v>98214.22</v>
      </c>
      <c r="H99" s="27"/>
      <c r="I99" s="24"/>
      <c r="J99" s="24"/>
      <c r="K99" s="25"/>
      <c r="L99" s="25"/>
      <c r="M99" s="25"/>
      <c r="N99" s="25"/>
      <c r="O99" s="24">
        <f t="shared" si="3"/>
        <v>98214.22</v>
      </c>
      <c r="P99" s="28"/>
      <c r="Q99" s="28"/>
      <c r="R99" s="7"/>
      <c r="S99" s="28"/>
    </row>
    <row r="100" spans="1:19">
      <c r="A100" s="31" t="s">
        <v>152</v>
      </c>
      <c r="B100" s="5"/>
      <c r="C100" s="5"/>
      <c r="D100" s="5"/>
      <c r="E100" s="23" t="s">
        <v>153</v>
      </c>
      <c r="F100" s="5"/>
      <c r="G100" s="27">
        <v>122876.98</v>
      </c>
      <c r="H100" s="27"/>
      <c r="I100" s="24"/>
      <c r="J100" s="24"/>
      <c r="K100" s="25"/>
      <c r="L100" s="25"/>
      <c r="M100" s="25"/>
      <c r="N100" s="25"/>
      <c r="O100" s="24">
        <f t="shared" si="3"/>
        <v>122876.98</v>
      </c>
      <c r="P100" s="28"/>
      <c r="Q100" s="28"/>
      <c r="R100" s="7"/>
      <c r="S100" s="28"/>
    </row>
    <row r="101" spans="1:19">
      <c r="A101" s="31" t="s">
        <v>78</v>
      </c>
      <c r="B101" s="5"/>
      <c r="C101" s="5"/>
      <c r="D101" s="5"/>
      <c r="E101" s="23" t="s">
        <v>154</v>
      </c>
      <c r="F101" s="5"/>
      <c r="G101" s="27">
        <v>71838.73</v>
      </c>
      <c r="H101" s="27"/>
      <c r="I101" s="24"/>
      <c r="J101" s="24"/>
      <c r="K101" s="25"/>
      <c r="L101" s="25"/>
      <c r="M101" s="25"/>
      <c r="N101" s="25"/>
      <c r="O101" s="24">
        <f t="shared" si="3"/>
        <v>71838.73</v>
      </c>
      <c r="P101" s="28"/>
      <c r="Q101" s="28"/>
      <c r="R101" s="7"/>
      <c r="S101" s="28"/>
    </row>
    <row r="102" spans="1:19">
      <c r="A102" s="31" t="s">
        <v>80</v>
      </c>
      <c r="B102" s="5"/>
      <c r="C102" s="5"/>
      <c r="D102" s="5"/>
      <c r="E102" s="23" t="s">
        <v>155</v>
      </c>
      <c r="F102" s="5"/>
      <c r="G102" s="27">
        <v>35712.71</v>
      </c>
      <c r="H102" s="27"/>
      <c r="I102" s="24"/>
      <c r="J102" s="24"/>
      <c r="K102" s="25"/>
      <c r="L102" s="25"/>
      <c r="M102" s="25"/>
      <c r="N102" s="25"/>
      <c r="O102" s="24">
        <f t="shared" si="3"/>
        <v>35712.71</v>
      </c>
      <c r="P102" s="28"/>
      <c r="Q102" s="28"/>
      <c r="R102" s="7"/>
      <c r="S102" s="28"/>
    </row>
    <row r="103" spans="1:19">
      <c r="A103" s="31" t="s">
        <v>156</v>
      </c>
      <c r="B103" s="5"/>
      <c r="C103" s="5"/>
      <c r="D103" s="5"/>
      <c r="E103" s="23" t="s">
        <v>157</v>
      </c>
      <c r="F103" s="5"/>
      <c r="G103" s="27">
        <v>136144.03</v>
      </c>
      <c r="H103" s="27"/>
      <c r="I103" s="24"/>
      <c r="J103" s="24"/>
      <c r="K103" s="25"/>
      <c r="L103" s="25"/>
      <c r="M103" s="25"/>
      <c r="N103" s="25"/>
      <c r="O103" s="24">
        <f t="shared" si="3"/>
        <v>136144.03</v>
      </c>
      <c r="P103" s="28"/>
      <c r="Q103" s="28"/>
      <c r="R103" s="7"/>
      <c r="S103" s="28"/>
    </row>
    <row r="104" spans="1:19">
      <c r="A104" s="5"/>
      <c r="B104" s="5"/>
      <c r="C104" s="5"/>
      <c r="D104" s="5"/>
      <c r="E104" s="5"/>
      <c r="F104" s="5"/>
      <c r="G104" s="27"/>
      <c r="H104" s="27"/>
      <c r="I104" s="24"/>
      <c r="J104" s="24"/>
      <c r="K104" s="25"/>
      <c r="L104" s="25"/>
      <c r="M104" s="25"/>
      <c r="N104" s="25"/>
      <c r="O104" s="24"/>
      <c r="P104" s="28"/>
      <c r="Q104" s="28"/>
      <c r="R104" s="7"/>
      <c r="S104" s="28"/>
    </row>
    <row r="105" spans="1:19">
      <c r="A105" s="23" t="s">
        <v>158</v>
      </c>
      <c r="B105" s="5"/>
      <c r="C105" s="22" t="s">
        <v>159</v>
      </c>
      <c r="D105" s="5"/>
      <c r="E105" s="23" t="s">
        <v>160</v>
      </c>
      <c r="F105" s="5"/>
      <c r="G105" s="27"/>
      <c r="H105" s="27"/>
      <c r="I105" s="24">
        <f>SUM(G106:G115)</f>
        <v>99857473.340000004</v>
      </c>
      <c r="J105" s="24"/>
      <c r="K105" s="25">
        <v>99857473.340000004</v>
      </c>
      <c r="L105" s="25"/>
      <c r="M105" s="32">
        <f>SUM(M106:M115)</f>
        <v>68413745.479999989</v>
      </c>
      <c r="N105" s="25"/>
      <c r="O105" s="26">
        <f>I105+M105</f>
        <v>168271218.81999999</v>
      </c>
      <c r="P105" s="28"/>
      <c r="Q105" s="29"/>
      <c r="R105" s="7"/>
      <c r="S105" s="28"/>
    </row>
    <row r="106" spans="1:19">
      <c r="A106" s="23" t="s">
        <v>29</v>
      </c>
      <c r="B106" s="5"/>
      <c r="C106" s="5"/>
      <c r="D106" s="5"/>
      <c r="E106" s="23" t="s">
        <v>161</v>
      </c>
      <c r="F106" s="5"/>
      <c r="G106" s="27">
        <v>623615.59</v>
      </c>
      <c r="H106" s="27"/>
      <c r="I106" s="30"/>
      <c r="J106" s="30"/>
      <c r="K106" s="25"/>
      <c r="L106" s="25"/>
      <c r="M106" s="25"/>
      <c r="N106" s="25"/>
      <c r="O106" s="24">
        <f>G106+M106</f>
        <v>623615.59</v>
      </c>
      <c r="P106" s="28"/>
      <c r="Q106" s="28"/>
      <c r="R106" s="7"/>
      <c r="S106" s="28"/>
    </row>
    <row r="107" spans="1:19">
      <c r="A107" s="23"/>
      <c r="B107" s="5"/>
      <c r="C107" s="5"/>
      <c r="D107" s="5"/>
      <c r="E107" s="23" t="s">
        <v>162</v>
      </c>
      <c r="F107" s="5"/>
      <c r="G107" s="27"/>
      <c r="H107" s="27"/>
      <c r="I107" s="30"/>
      <c r="J107" s="30"/>
      <c r="K107" s="25"/>
      <c r="L107" s="25"/>
      <c r="M107" s="25"/>
      <c r="N107" s="25"/>
      <c r="O107" s="24">
        <f t="shared" ref="O107:O115" si="4">G107+M107</f>
        <v>0</v>
      </c>
      <c r="P107" s="28"/>
      <c r="Q107" s="28"/>
      <c r="R107" s="7"/>
      <c r="S107" s="28"/>
    </row>
    <row r="108" spans="1:19">
      <c r="A108" s="23" t="s">
        <v>31</v>
      </c>
      <c r="B108" s="5"/>
      <c r="C108" s="5"/>
      <c r="D108" s="5"/>
      <c r="E108" s="23" t="s">
        <v>163</v>
      </c>
      <c r="F108" s="5"/>
      <c r="G108" s="24">
        <f>100478045.65-209039.01-294204.11-752533.22-305225.6-4-110002.24-502020.34-1367620.35</f>
        <v>96937396.780000016</v>
      </c>
      <c r="H108" s="27"/>
      <c r="I108" s="24"/>
      <c r="J108" s="24"/>
      <c r="K108" s="25" t="s">
        <v>3</v>
      </c>
      <c r="L108" s="25"/>
      <c r="M108" s="25">
        <f>63224800.1+632359.8+3177408.58+150338.29+37912.16+12369.91+902397.22</f>
        <v>68137586.059999987</v>
      </c>
      <c r="N108" s="25"/>
      <c r="O108" s="24">
        <f t="shared" si="4"/>
        <v>165074982.84</v>
      </c>
      <c r="P108" s="28"/>
      <c r="Q108" s="28"/>
      <c r="R108" s="7"/>
      <c r="S108" s="28"/>
    </row>
    <row r="109" spans="1:19">
      <c r="A109" s="23" t="s">
        <v>52</v>
      </c>
      <c r="B109" s="5"/>
      <c r="C109" s="5"/>
      <c r="D109" s="5"/>
      <c r="E109" s="23" t="s">
        <v>164</v>
      </c>
      <c r="F109" s="5"/>
      <c r="G109" s="27">
        <v>96786.58</v>
      </c>
      <c r="H109" s="27"/>
      <c r="I109" s="24"/>
      <c r="J109" s="24"/>
      <c r="K109" s="25"/>
      <c r="L109" s="25"/>
      <c r="M109" s="25">
        <v>26163.48</v>
      </c>
      <c r="N109" s="25"/>
      <c r="O109" s="24">
        <f t="shared" si="4"/>
        <v>122950.06</v>
      </c>
      <c r="P109" s="28"/>
      <c r="Q109" s="28"/>
      <c r="R109" s="7"/>
      <c r="S109" s="28"/>
    </row>
    <row r="110" spans="1:19">
      <c r="A110" s="23" t="s">
        <v>64</v>
      </c>
      <c r="B110" s="5"/>
      <c r="C110" s="5"/>
      <c r="D110" s="5"/>
      <c r="E110" s="23" t="s">
        <v>165</v>
      </c>
      <c r="F110" s="5"/>
      <c r="G110" s="27">
        <v>1502696.31</v>
      </c>
      <c r="H110" s="27"/>
      <c r="I110" s="24"/>
      <c r="J110" s="24"/>
      <c r="K110" s="25"/>
      <c r="L110" s="25"/>
      <c r="M110" s="25">
        <f>79941.31+85147.99+16302.97</f>
        <v>181392.27</v>
      </c>
      <c r="N110" s="25"/>
      <c r="O110" s="24">
        <f t="shared" si="4"/>
        <v>1684088.58</v>
      </c>
      <c r="P110" s="28"/>
      <c r="Q110" s="28"/>
      <c r="R110" s="7"/>
      <c r="S110" s="28"/>
    </row>
    <row r="111" spans="1:19">
      <c r="A111" s="23" t="s">
        <v>66</v>
      </c>
      <c r="B111" s="5"/>
      <c r="C111" s="5"/>
      <c r="D111" s="5"/>
      <c r="E111" s="23" t="s">
        <v>166</v>
      </c>
      <c r="F111" s="5"/>
      <c r="G111" s="27">
        <f>432411.01+107226.59</f>
        <v>539637.6</v>
      </c>
      <c r="H111" s="27"/>
      <c r="I111" s="24"/>
      <c r="J111" s="24"/>
      <c r="K111" s="25"/>
      <c r="L111" s="25"/>
      <c r="M111" s="25">
        <f>33489.42+34355.3</f>
        <v>67844.72</v>
      </c>
      <c r="N111" s="25"/>
      <c r="O111" s="24">
        <f t="shared" si="4"/>
        <v>607482.31999999995</v>
      </c>
      <c r="P111" s="28"/>
      <c r="Q111" s="28"/>
      <c r="R111" s="7"/>
      <c r="S111" s="28"/>
    </row>
    <row r="112" spans="1:19">
      <c r="A112" s="23" t="s">
        <v>68</v>
      </c>
      <c r="B112" s="5"/>
      <c r="C112" s="5"/>
      <c r="D112" s="5"/>
      <c r="E112" s="23" t="s">
        <v>167</v>
      </c>
      <c r="F112" s="5"/>
      <c r="G112" s="27">
        <f>18421.92+58.04</f>
        <v>18479.96</v>
      </c>
      <c r="H112" s="27"/>
      <c r="I112" s="30"/>
      <c r="J112" s="30"/>
      <c r="K112" s="25"/>
      <c r="L112" s="25"/>
      <c r="M112" s="25">
        <v>758.95</v>
      </c>
      <c r="N112" s="25"/>
      <c r="O112" s="24">
        <f t="shared" si="4"/>
        <v>19238.91</v>
      </c>
      <c r="P112" s="28"/>
      <c r="Q112" s="28"/>
      <c r="R112" s="7"/>
      <c r="S112" s="28"/>
    </row>
    <row r="113" spans="1:19">
      <c r="A113" s="23" t="s">
        <v>78</v>
      </c>
      <c r="B113" s="5"/>
      <c r="C113" s="5"/>
      <c r="D113" s="5"/>
      <c r="E113" s="23" t="s">
        <v>168</v>
      </c>
      <c r="F113" s="5"/>
      <c r="G113" s="27">
        <v>61054.55</v>
      </c>
      <c r="H113" s="27"/>
      <c r="I113" s="24"/>
      <c r="J113" s="24"/>
      <c r="K113" s="25"/>
      <c r="L113" s="25"/>
      <c r="M113" s="25"/>
      <c r="N113" s="25"/>
      <c r="O113" s="24">
        <f t="shared" si="4"/>
        <v>61054.55</v>
      </c>
      <c r="P113" s="28"/>
      <c r="Q113" s="28"/>
      <c r="R113" s="7"/>
      <c r="S113" s="28"/>
    </row>
    <row r="114" spans="1:19">
      <c r="A114" s="23" t="s">
        <v>80</v>
      </c>
      <c r="B114" s="5"/>
      <c r="C114" s="5"/>
      <c r="D114" s="5"/>
      <c r="E114" s="23" t="s">
        <v>169</v>
      </c>
      <c r="F114" s="5"/>
      <c r="G114" s="27">
        <v>72567.69</v>
      </c>
      <c r="H114" s="27"/>
      <c r="I114" s="24"/>
      <c r="J114" s="24"/>
      <c r="K114" s="25"/>
      <c r="L114" s="25"/>
      <c r="M114" s="25"/>
      <c r="N114" s="25"/>
      <c r="O114" s="24">
        <f t="shared" si="4"/>
        <v>72567.69</v>
      </c>
      <c r="P114" s="28"/>
      <c r="Q114" s="28"/>
      <c r="R114" s="7"/>
      <c r="S114" s="28"/>
    </row>
    <row r="115" spans="1:19">
      <c r="A115" s="23" t="s">
        <v>82</v>
      </c>
      <c r="B115" s="5"/>
      <c r="C115" s="5"/>
      <c r="D115" s="5"/>
      <c r="E115" s="23" t="s">
        <v>170</v>
      </c>
      <c r="F115" s="5"/>
      <c r="G115" s="27">
        <v>5238.28</v>
      </c>
      <c r="H115" s="27"/>
      <c r="I115" s="24"/>
      <c r="J115" s="24"/>
      <c r="K115" s="25"/>
      <c r="L115" s="25"/>
      <c r="M115" s="25"/>
      <c r="N115" s="25"/>
      <c r="O115" s="24">
        <f t="shared" si="4"/>
        <v>5238.28</v>
      </c>
      <c r="P115" s="28"/>
      <c r="Q115" s="28"/>
      <c r="R115" s="7"/>
      <c r="S115" s="28"/>
    </row>
    <row r="116" spans="1:19">
      <c r="A116" s="5"/>
      <c r="B116" s="5"/>
      <c r="C116" s="5"/>
      <c r="D116" s="5"/>
      <c r="E116" s="5"/>
      <c r="F116" s="5"/>
      <c r="G116" s="27"/>
      <c r="H116" s="27"/>
      <c r="I116" s="24"/>
      <c r="J116" s="24"/>
      <c r="K116" s="25"/>
      <c r="L116" s="25"/>
      <c r="M116" s="25"/>
      <c r="N116" s="25"/>
      <c r="O116" s="24"/>
      <c r="P116" s="28"/>
      <c r="Q116" s="28"/>
      <c r="R116" s="7"/>
      <c r="S116" s="28"/>
    </row>
    <row r="117" spans="1:19">
      <c r="A117" s="23" t="s">
        <v>171</v>
      </c>
      <c r="B117" s="5"/>
      <c r="C117" s="22" t="s">
        <v>172</v>
      </c>
      <c r="D117" s="5"/>
      <c r="E117" s="23" t="s">
        <v>173</v>
      </c>
      <c r="F117" s="5"/>
      <c r="G117" s="27"/>
      <c r="H117" s="27"/>
      <c r="I117" s="24">
        <f>SUM(G118:G163)</f>
        <v>18483898.02</v>
      </c>
      <c r="J117" s="24"/>
      <c r="K117" s="25">
        <v>18483898.02</v>
      </c>
      <c r="L117" s="33"/>
      <c r="M117" s="34">
        <f>SUM(M118:M163)</f>
        <v>5159393.3800000008</v>
      </c>
      <c r="N117" s="33"/>
      <c r="O117" s="26">
        <f>K117+M117</f>
        <v>23643291.399999999</v>
      </c>
      <c r="P117" s="28"/>
      <c r="Q117" s="29"/>
      <c r="R117" s="7"/>
      <c r="S117" s="28">
        <f>SUM(O118:O163)</f>
        <v>23643291.400000006</v>
      </c>
    </row>
    <row r="118" spans="1:19">
      <c r="A118" s="23" t="s">
        <v>23</v>
      </c>
      <c r="B118" s="5"/>
      <c r="C118" s="5"/>
      <c r="D118" s="5"/>
      <c r="E118" s="23" t="s">
        <v>174</v>
      </c>
      <c r="F118" s="5"/>
      <c r="G118" s="27">
        <f>5431.55-204.91-858.97</f>
        <v>4367.67</v>
      </c>
      <c r="H118" s="27"/>
      <c r="I118" s="24"/>
      <c r="J118" s="24"/>
      <c r="K118" s="25"/>
      <c r="L118" s="25"/>
      <c r="M118" s="25"/>
      <c r="N118" s="25"/>
      <c r="O118" s="24">
        <f>G118+M118</f>
        <v>4367.67</v>
      </c>
      <c r="P118" s="28"/>
      <c r="Q118" s="28"/>
      <c r="R118" s="7"/>
      <c r="S118" s="28"/>
    </row>
    <row r="119" spans="1:19">
      <c r="A119" s="23" t="s">
        <v>29</v>
      </c>
      <c r="B119" s="5"/>
      <c r="C119" s="5"/>
      <c r="D119" s="5"/>
      <c r="E119" s="23" t="s">
        <v>175</v>
      </c>
      <c r="F119" s="5"/>
      <c r="G119" s="27">
        <f>30837.36-101.74-9.59</f>
        <v>30726.03</v>
      </c>
      <c r="H119" s="27"/>
      <c r="I119" s="24"/>
      <c r="J119" s="24"/>
      <c r="K119" s="25"/>
      <c r="L119" s="25"/>
      <c r="M119" s="25"/>
      <c r="N119" s="25"/>
      <c r="O119" s="24">
        <f t="shared" ref="O119:O163" si="5">G119+M119</f>
        <v>30726.03</v>
      </c>
      <c r="P119" s="28"/>
      <c r="Q119" s="28"/>
      <c r="R119" s="7"/>
      <c r="S119" s="28"/>
    </row>
    <row r="120" spans="1:19">
      <c r="A120" s="23" t="s">
        <v>31</v>
      </c>
      <c r="B120" s="5"/>
      <c r="C120" s="5"/>
      <c r="D120" s="5"/>
      <c r="E120" s="23" t="s">
        <v>176</v>
      </c>
      <c r="F120" s="5"/>
      <c r="G120" s="27">
        <v>6536.89</v>
      </c>
      <c r="H120" s="27"/>
      <c r="I120" s="24"/>
      <c r="J120" s="24"/>
      <c r="K120" s="25"/>
      <c r="L120" s="25"/>
      <c r="M120" s="25"/>
      <c r="N120" s="25"/>
      <c r="O120" s="24">
        <f t="shared" si="5"/>
        <v>6536.89</v>
      </c>
      <c r="P120" s="28"/>
      <c r="Q120" s="28"/>
      <c r="R120" s="7"/>
      <c r="S120" s="28"/>
    </row>
    <row r="121" spans="1:19">
      <c r="A121" s="23" t="s">
        <v>52</v>
      </c>
      <c r="B121" s="5"/>
      <c r="C121" s="5"/>
      <c r="D121" s="5"/>
      <c r="E121" s="23" t="s">
        <v>177</v>
      </c>
      <c r="F121" s="5"/>
      <c r="G121" s="27">
        <f>3998.61-47.39</f>
        <v>3951.2200000000003</v>
      </c>
      <c r="H121" s="27"/>
      <c r="I121" s="24" t="s">
        <v>3</v>
      </c>
      <c r="J121" s="24"/>
      <c r="K121" s="25"/>
      <c r="L121" s="25"/>
      <c r="M121" s="25"/>
      <c r="N121" s="25"/>
      <c r="O121" s="24">
        <f t="shared" si="5"/>
        <v>3951.2200000000003</v>
      </c>
      <c r="P121" s="28"/>
      <c r="Q121" s="28"/>
      <c r="R121" s="7"/>
      <c r="S121" s="28"/>
    </row>
    <row r="122" spans="1:19">
      <c r="A122" s="23" t="s">
        <v>64</v>
      </c>
      <c r="B122" s="5"/>
      <c r="C122" s="5"/>
      <c r="D122" s="5"/>
      <c r="E122" s="23" t="s">
        <v>178</v>
      </c>
      <c r="F122" s="5"/>
      <c r="G122" s="27">
        <v>2985.53</v>
      </c>
      <c r="H122" s="27"/>
      <c r="I122" s="24"/>
      <c r="J122" s="24"/>
      <c r="K122" s="25"/>
      <c r="L122" s="25"/>
      <c r="M122" s="25"/>
      <c r="N122" s="25"/>
      <c r="O122" s="24">
        <f t="shared" si="5"/>
        <v>2985.53</v>
      </c>
      <c r="P122" s="28"/>
      <c r="Q122" s="28"/>
      <c r="R122" s="7"/>
      <c r="S122" s="28"/>
    </row>
    <row r="123" spans="1:19">
      <c r="A123" s="23" t="s">
        <v>66</v>
      </c>
      <c r="B123" s="5"/>
      <c r="C123" s="5"/>
      <c r="D123" s="5"/>
      <c r="E123" s="23" t="s">
        <v>179</v>
      </c>
      <c r="F123" s="5"/>
      <c r="G123" s="27">
        <f>163732.22-56.52</f>
        <v>163675.70000000001</v>
      </c>
      <c r="H123" s="27"/>
      <c r="I123" s="24"/>
      <c r="J123" s="24"/>
      <c r="K123" s="25"/>
      <c r="L123" s="25"/>
      <c r="M123" s="25"/>
      <c r="N123" s="25"/>
      <c r="O123" s="24">
        <f t="shared" si="5"/>
        <v>163675.70000000001</v>
      </c>
      <c r="P123" s="28"/>
      <c r="Q123" s="28"/>
      <c r="R123" s="7"/>
      <c r="S123" s="28"/>
    </row>
    <row r="124" spans="1:19">
      <c r="A124" s="23" t="s">
        <v>152</v>
      </c>
      <c r="B124" s="5"/>
      <c r="C124" s="5"/>
      <c r="D124" s="5"/>
      <c r="E124" s="23" t="s">
        <v>180</v>
      </c>
      <c r="F124" s="5"/>
      <c r="G124" s="27">
        <v>6268.5</v>
      </c>
      <c r="H124" s="27"/>
      <c r="I124" s="24"/>
      <c r="J124" s="24"/>
      <c r="K124" s="25"/>
      <c r="L124" s="25"/>
      <c r="M124" s="25"/>
      <c r="N124" s="25"/>
      <c r="O124" s="24">
        <f t="shared" si="5"/>
        <v>6268.5</v>
      </c>
      <c r="P124" s="28"/>
      <c r="Q124" s="28"/>
      <c r="R124" s="7"/>
      <c r="S124" s="28"/>
    </row>
    <row r="125" spans="1:19">
      <c r="A125" s="23" t="s">
        <v>78</v>
      </c>
      <c r="B125" s="5"/>
      <c r="C125" s="5"/>
      <c r="D125" s="5"/>
      <c r="E125" s="23" t="s">
        <v>181</v>
      </c>
      <c r="F125" s="5"/>
      <c r="G125" s="27">
        <v>8168.41</v>
      </c>
      <c r="H125" s="27"/>
      <c r="I125" s="24"/>
      <c r="J125" s="24"/>
      <c r="K125" s="25"/>
      <c r="L125" s="25"/>
      <c r="M125" s="25"/>
      <c r="N125" s="25"/>
      <c r="O125" s="24">
        <f t="shared" si="5"/>
        <v>8168.41</v>
      </c>
      <c r="P125" s="28"/>
      <c r="Q125" s="28"/>
      <c r="R125" s="7"/>
      <c r="S125" s="28"/>
    </row>
    <row r="126" spans="1:19">
      <c r="A126" s="23" t="s">
        <v>80</v>
      </c>
      <c r="B126" s="5"/>
      <c r="C126" s="5"/>
      <c r="D126" s="5"/>
      <c r="E126" s="23" t="s">
        <v>182</v>
      </c>
      <c r="F126" s="5"/>
      <c r="G126" s="27">
        <f>466681.6-194.34</f>
        <v>466487.25999999995</v>
      </c>
      <c r="H126" s="27"/>
      <c r="I126" s="24"/>
      <c r="J126" s="24"/>
      <c r="K126" s="25"/>
      <c r="L126" s="25"/>
      <c r="M126" s="25"/>
      <c r="N126" s="25"/>
      <c r="O126" s="24">
        <f t="shared" si="5"/>
        <v>466487.25999999995</v>
      </c>
      <c r="P126" s="28"/>
      <c r="Q126" s="28"/>
      <c r="R126" s="7"/>
      <c r="S126" s="28"/>
    </row>
    <row r="127" spans="1:19">
      <c r="A127" s="23" t="s">
        <v>156</v>
      </c>
      <c r="B127" s="5"/>
      <c r="C127" s="5"/>
      <c r="D127" s="5"/>
      <c r="E127" s="23" t="s">
        <v>183</v>
      </c>
      <c r="F127" s="5"/>
      <c r="G127" s="27">
        <f>868.05-31.74-31.74</f>
        <v>804.56999999999994</v>
      </c>
      <c r="H127" s="27"/>
      <c r="I127" s="24"/>
      <c r="J127" s="24"/>
      <c r="K127" s="25"/>
      <c r="L127" s="25"/>
      <c r="M127" s="25"/>
      <c r="N127" s="25"/>
      <c r="O127" s="24">
        <f t="shared" si="5"/>
        <v>804.56999999999994</v>
      </c>
      <c r="P127" s="28"/>
      <c r="Q127" s="28"/>
      <c r="R127" s="7"/>
      <c r="S127" s="28"/>
    </row>
    <row r="128" spans="1:19">
      <c r="A128" s="23" t="s">
        <v>82</v>
      </c>
      <c r="B128" s="5"/>
      <c r="C128" s="5"/>
      <c r="D128" s="5"/>
      <c r="E128" s="23" t="s">
        <v>184</v>
      </c>
      <c r="F128" s="5"/>
      <c r="G128" s="27">
        <v>207624.92</v>
      </c>
      <c r="H128" s="27"/>
      <c r="I128" s="24"/>
      <c r="J128" s="24"/>
      <c r="K128" s="25"/>
      <c r="L128" s="25"/>
      <c r="M128" s="25">
        <f>688860.67+256.43</f>
        <v>689117.10000000009</v>
      </c>
      <c r="N128" s="25"/>
      <c r="O128" s="24">
        <f t="shared" si="5"/>
        <v>896742.02000000014</v>
      </c>
      <c r="P128" s="28"/>
      <c r="Q128" s="28"/>
      <c r="R128" s="7"/>
      <c r="S128" s="28"/>
    </row>
    <row r="129" spans="1:19">
      <c r="A129" s="23" t="s">
        <v>84</v>
      </c>
      <c r="B129" s="5"/>
      <c r="C129" s="5"/>
      <c r="D129" s="5"/>
      <c r="E129" s="23" t="s">
        <v>185</v>
      </c>
      <c r="F129" s="5"/>
      <c r="G129" s="27">
        <v>607052.92000000004</v>
      </c>
      <c r="H129" s="27"/>
      <c r="I129" s="24"/>
      <c r="J129" s="24"/>
      <c r="K129" s="25"/>
      <c r="L129" s="25"/>
      <c r="M129" s="25">
        <v>266070.43</v>
      </c>
      <c r="N129" s="25"/>
      <c r="O129" s="24">
        <f t="shared" si="5"/>
        <v>873123.35000000009</v>
      </c>
      <c r="P129" s="28"/>
      <c r="Q129" s="28"/>
      <c r="R129" s="7"/>
      <c r="S129" s="28"/>
    </row>
    <row r="130" spans="1:19">
      <c r="A130" s="23" t="s">
        <v>86</v>
      </c>
      <c r="B130" s="5"/>
      <c r="C130" s="5"/>
      <c r="D130" s="5"/>
      <c r="E130" s="23" t="s">
        <v>186</v>
      </c>
      <c r="F130" s="5"/>
      <c r="G130" s="35">
        <v>5000</v>
      </c>
      <c r="H130" s="5"/>
      <c r="I130" s="30"/>
      <c r="J130" s="30"/>
      <c r="K130" s="25"/>
      <c r="L130" s="25"/>
      <c r="M130" s="25"/>
      <c r="N130" s="25"/>
      <c r="O130" s="24">
        <f t="shared" si="5"/>
        <v>5000</v>
      </c>
      <c r="P130" s="28"/>
      <c r="Q130" s="28"/>
      <c r="R130" s="7"/>
      <c r="S130" s="28"/>
    </row>
    <row r="131" spans="1:19">
      <c r="A131" s="23" t="s">
        <v>88</v>
      </c>
      <c r="B131" s="5"/>
      <c r="C131" s="5"/>
      <c r="D131" s="5"/>
      <c r="E131" s="23" t="s">
        <v>187</v>
      </c>
      <c r="F131" s="5"/>
      <c r="G131" s="27">
        <v>50</v>
      </c>
      <c r="H131" s="27"/>
      <c r="I131" s="24"/>
      <c r="J131" s="24"/>
      <c r="K131" s="25"/>
      <c r="L131" s="25"/>
      <c r="M131" s="25"/>
      <c r="N131" s="25"/>
      <c r="O131" s="24">
        <f t="shared" si="5"/>
        <v>50</v>
      </c>
      <c r="P131" s="28"/>
      <c r="Q131" s="28"/>
      <c r="R131" s="7"/>
      <c r="S131" s="28"/>
    </row>
    <row r="132" spans="1:19">
      <c r="A132" s="23" t="s">
        <v>90</v>
      </c>
      <c r="B132" s="5"/>
      <c r="C132" s="5"/>
      <c r="D132" s="5"/>
      <c r="E132" s="23" t="s">
        <v>188</v>
      </c>
      <c r="F132" s="5"/>
      <c r="G132" s="27">
        <f>125495-14221.05-3145.5-8654.49</f>
        <v>99473.959999999992</v>
      </c>
      <c r="H132" s="27"/>
      <c r="I132" s="24"/>
      <c r="J132" s="24"/>
      <c r="K132" s="25"/>
      <c r="L132" s="25"/>
      <c r="M132" s="25"/>
      <c r="N132" s="25"/>
      <c r="O132" s="24">
        <f t="shared" si="5"/>
        <v>99473.959999999992</v>
      </c>
      <c r="P132" s="28"/>
      <c r="Q132" s="28"/>
      <c r="R132" s="7"/>
      <c r="S132" s="28"/>
    </row>
    <row r="133" spans="1:19">
      <c r="A133" s="23" t="s">
        <v>92</v>
      </c>
      <c r="B133" s="5"/>
      <c r="C133" s="5"/>
      <c r="D133" s="5"/>
      <c r="E133" s="23" t="s">
        <v>189</v>
      </c>
      <c r="F133" s="5"/>
      <c r="G133" s="27">
        <v>179.15</v>
      </c>
      <c r="H133" s="27"/>
      <c r="I133" s="24"/>
      <c r="J133" s="24"/>
      <c r="K133" s="25"/>
      <c r="L133" s="25"/>
      <c r="M133" s="25"/>
      <c r="N133" s="25"/>
      <c r="O133" s="24">
        <f t="shared" si="5"/>
        <v>179.15</v>
      </c>
      <c r="P133" s="28"/>
      <c r="Q133" s="28"/>
      <c r="R133" s="7"/>
      <c r="S133" s="28"/>
    </row>
    <row r="134" spans="1:19">
      <c r="A134" s="23" t="s">
        <v>190</v>
      </c>
      <c r="B134" s="5"/>
      <c r="C134" s="5"/>
      <c r="D134" s="5"/>
      <c r="E134" s="23" t="s">
        <v>191</v>
      </c>
      <c r="F134" s="5"/>
      <c r="G134" s="27">
        <v>238105.60000000001</v>
      </c>
      <c r="H134" s="27"/>
      <c r="I134" s="24"/>
      <c r="J134" s="24"/>
      <c r="K134" s="25"/>
      <c r="L134" s="25"/>
      <c r="M134" s="25">
        <v>262014.6</v>
      </c>
      <c r="N134" s="25"/>
      <c r="O134" s="24">
        <f t="shared" si="5"/>
        <v>500120.2</v>
      </c>
      <c r="P134" s="28"/>
      <c r="Q134" s="28"/>
      <c r="R134" s="7"/>
      <c r="S134" s="28"/>
    </row>
    <row r="135" spans="1:19">
      <c r="A135" s="23" t="s">
        <v>94</v>
      </c>
      <c r="B135" s="5"/>
      <c r="C135" s="5"/>
      <c r="D135" s="5"/>
      <c r="E135" s="23" t="s">
        <v>192</v>
      </c>
      <c r="F135" s="5"/>
      <c r="G135" s="27">
        <v>3455</v>
      </c>
      <c r="H135" s="27"/>
      <c r="I135" s="24"/>
      <c r="J135" s="24"/>
      <c r="K135" s="25"/>
      <c r="L135" s="25"/>
      <c r="M135" s="25"/>
      <c r="N135" s="25"/>
      <c r="O135" s="24">
        <f t="shared" si="5"/>
        <v>3455</v>
      </c>
      <c r="P135" s="28"/>
      <c r="Q135" s="28"/>
      <c r="R135" s="7"/>
      <c r="S135" s="28"/>
    </row>
    <row r="136" spans="1:19">
      <c r="A136" s="23" t="s">
        <v>104</v>
      </c>
      <c r="B136" s="5"/>
      <c r="C136" s="5"/>
      <c r="D136" s="5"/>
      <c r="E136" s="23" t="s">
        <v>193</v>
      </c>
      <c r="F136" s="5"/>
      <c r="G136" s="27">
        <v>56887.35</v>
      </c>
      <c r="H136" s="27"/>
      <c r="I136" s="24"/>
      <c r="J136" s="24"/>
      <c r="K136" s="25"/>
      <c r="L136" s="25"/>
      <c r="M136" s="25"/>
      <c r="N136" s="25"/>
      <c r="O136" s="24">
        <f t="shared" si="5"/>
        <v>56887.35</v>
      </c>
      <c r="P136" s="28"/>
      <c r="Q136" s="28"/>
      <c r="R136" s="7"/>
      <c r="S136" s="28"/>
    </row>
    <row r="137" spans="1:19">
      <c r="A137" s="23" t="s">
        <v>96</v>
      </c>
      <c r="B137" s="5"/>
      <c r="C137" s="5"/>
      <c r="D137" s="5"/>
      <c r="E137" s="23" t="s">
        <v>194</v>
      </c>
      <c r="F137" s="5"/>
      <c r="G137" s="27">
        <f>33697.27-29605.19-995.4</f>
        <v>3096.679999999998</v>
      </c>
      <c r="H137" s="27"/>
      <c r="I137" s="24"/>
      <c r="J137" s="24"/>
      <c r="K137" s="25"/>
      <c r="L137" s="25"/>
      <c r="M137" s="25"/>
      <c r="N137" s="25"/>
      <c r="O137" s="24">
        <f t="shared" si="5"/>
        <v>3096.679999999998</v>
      </c>
      <c r="P137" s="28"/>
      <c r="Q137" s="28"/>
      <c r="R137" s="7"/>
      <c r="S137" s="28"/>
    </row>
    <row r="138" spans="1:19">
      <c r="A138" s="36" t="s">
        <v>98</v>
      </c>
      <c r="B138" s="5"/>
      <c r="C138" s="5"/>
      <c r="D138" s="5"/>
      <c r="E138" s="23" t="s">
        <v>195</v>
      </c>
      <c r="F138" s="5"/>
      <c r="G138" s="27">
        <f>3765815.09-161182.36-175846.36</f>
        <v>3428786.37</v>
      </c>
      <c r="H138" s="27"/>
      <c r="I138" s="24"/>
      <c r="J138" s="24"/>
      <c r="K138" s="25"/>
      <c r="L138" s="25"/>
      <c r="M138" s="25">
        <f>2452348.15+65366.85+2063.67</f>
        <v>2519778.67</v>
      </c>
      <c r="N138" s="25"/>
      <c r="O138" s="24">
        <f t="shared" si="5"/>
        <v>5948565.04</v>
      </c>
      <c r="P138" s="28"/>
      <c r="Q138" s="28"/>
      <c r="R138" s="7"/>
      <c r="S138" s="28"/>
    </row>
    <row r="139" spans="1:19">
      <c r="A139" s="23" t="s">
        <v>196</v>
      </c>
      <c r="B139" s="5"/>
      <c r="C139" s="5"/>
      <c r="D139" s="5"/>
      <c r="E139" s="23" t="s">
        <v>197</v>
      </c>
      <c r="F139" s="5"/>
      <c r="G139" s="27">
        <v>557851.68000000005</v>
      </c>
      <c r="H139" s="27"/>
      <c r="I139" s="24"/>
      <c r="J139" s="24"/>
      <c r="K139" s="25"/>
      <c r="L139" s="25"/>
      <c r="M139" s="25">
        <v>272864.46000000002</v>
      </c>
      <c r="N139" s="25"/>
      <c r="O139" s="24">
        <f t="shared" si="5"/>
        <v>830716.14000000013</v>
      </c>
      <c r="P139" s="28"/>
      <c r="Q139" s="28"/>
      <c r="R139" s="7"/>
      <c r="S139" s="28"/>
    </row>
    <row r="140" spans="1:19">
      <c r="A140" s="23" t="s">
        <v>198</v>
      </c>
      <c r="B140" s="5"/>
      <c r="C140" s="5"/>
      <c r="D140" s="5"/>
      <c r="E140" s="23" t="s">
        <v>199</v>
      </c>
      <c r="F140" s="5"/>
      <c r="G140" s="27">
        <v>1133564.6000000001</v>
      </c>
      <c r="H140" s="27"/>
      <c r="I140" s="24"/>
      <c r="J140" s="24"/>
      <c r="K140" s="25"/>
      <c r="L140" s="25"/>
      <c r="M140" s="25">
        <v>90202.31</v>
      </c>
      <c r="N140" s="25"/>
      <c r="O140" s="24">
        <f t="shared" si="5"/>
        <v>1223766.9100000001</v>
      </c>
      <c r="P140" s="28"/>
      <c r="Q140" s="28"/>
      <c r="R140" s="7"/>
      <c r="S140" s="28"/>
    </row>
    <row r="141" spans="1:19">
      <c r="A141" s="23" t="s">
        <v>200</v>
      </c>
      <c r="B141" s="5"/>
      <c r="C141" s="5"/>
      <c r="D141" s="5"/>
      <c r="E141" s="23" t="s">
        <v>201</v>
      </c>
      <c r="F141" s="5"/>
      <c r="G141" s="27">
        <v>812686.8</v>
      </c>
      <c r="H141" s="27"/>
      <c r="I141" s="24"/>
      <c r="J141" s="24"/>
      <c r="K141" s="25"/>
      <c r="L141" s="25"/>
      <c r="M141" s="25">
        <v>292228.62</v>
      </c>
      <c r="N141" s="25"/>
      <c r="O141" s="24">
        <f t="shared" si="5"/>
        <v>1104915.42</v>
      </c>
      <c r="P141" s="28"/>
      <c r="Q141" s="28"/>
      <c r="R141" s="7"/>
      <c r="S141" s="28"/>
    </row>
    <row r="142" spans="1:19">
      <c r="A142" s="23" t="s">
        <v>202</v>
      </c>
      <c r="B142" s="5"/>
      <c r="C142" s="5"/>
      <c r="D142" s="5"/>
      <c r="E142" s="23" t="s">
        <v>203</v>
      </c>
      <c r="F142" s="5"/>
      <c r="G142" s="27">
        <v>1934.21</v>
      </c>
      <c r="H142" s="27"/>
      <c r="I142" s="24"/>
      <c r="J142" s="24"/>
      <c r="K142" s="25"/>
      <c r="L142" s="25"/>
      <c r="M142" s="25"/>
      <c r="N142" s="25"/>
      <c r="O142" s="24">
        <f t="shared" si="5"/>
        <v>1934.21</v>
      </c>
      <c r="P142" s="28"/>
      <c r="Q142" s="28"/>
      <c r="R142" s="7"/>
      <c r="S142" s="28"/>
    </row>
    <row r="143" spans="1:19">
      <c r="A143" s="23" t="s">
        <v>204</v>
      </c>
      <c r="B143" s="5"/>
      <c r="C143" s="5"/>
      <c r="D143" s="5"/>
      <c r="E143" s="23" t="s">
        <v>205</v>
      </c>
      <c r="F143" s="5"/>
      <c r="G143" s="37">
        <v>923.34</v>
      </c>
      <c r="H143" s="27"/>
      <c r="I143" s="24"/>
      <c r="J143" s="24"/>
      <c r="K143" s="25"/>
      <c r="L143" s="25"/>
      <c r="M143" s="25"/>
      <c r="N143" s="25"/>
      <c r="O143" s="24">
        <f t="shared" si="5"/>
        <v>923.34</v>
      </c>
      <c r="P143" s="28"/>
      <c r="Q143" s="28"/>
      <c r="R143" s="7"/>
      <c r="S143" s="28"/>
    </row>
    <row r="144" spans="1:19">
      <c r="A144" s="23" t="s">
        <v>206</v>
      </c>
      <c r="B144" s="5"/>
      <c r="C144" s="5"/>
      <c r="D144" s="5"/>
      <c r="E144" s="23" t="s">
        <v>207</v>
      </c>
      <c r="F144" s="5"/>
      <c r="G144" s="27">
        <v>40944.39</v>
      </c>
      <c r="H144" s="27"/>
      <c r="I144" s="24"/>
      <c r="J144" s="24"/>
      <c r="K144" s="25"/>
      <c r="L144" s="25"/>
      <c r="M144" s="25">
        <v>4023.32</v>
      </c>
      <c r="N144" s="25"/>
      <c r="O144" s="24">
        <f t="shared" si="5"/>
        <v>44967.71</v>
      </c>
      <c r="P144" s="28"/>
      <c r="Q144" s="28"/>
      <c r="R144" s="7"/>
      <c r="S144" s="28"/>
    </row>
    <row r="145" spans="1:19">
      <c r="A145" s="23" t="s">
        <v>208</v>
      </c>
      <c r="B145" s="5"/>
      <c r="C145" s="5"/>
      <c r="D145" s="5"/>
      <c r="E145" s="23" t="s">
        <v>209</v>
      </c>
      <c r="F145" s="5"/>
      <c r="G145" s="27">
        <v>110017.98</v>
      </c>
      <c r="H145" s="27"/>
      <c r="I145" s="24"/>
      <c r="J145" s="24"/>
      <c r="K145" s="25"/>
      <c r="L145" s="25"/>
      <c r="M145" s="25">
        <v>53233.93</v>
      </c>
      <c r="N145" s="25"/>
      <c r="O145" s="24">
        <f t="shared" si="5"/>
        <v>163251.91</v>
      </c>
      <c r="P145" s="28"/>
      <c r="Q145" s="28"/>
      <c r="R145" s="7"/>
      <c r="S145" s="28"/>
    </row>
    <row r="146" spans="1:19">
      <c r="A146" s="23" t="s">
        <v>210</v>
      </c>
      <c r="B146" s="5"/>
      <c r="C146" s="5"/>
      <c r="D146" s="5"/>
      <c r="E146" s="23" t="s">
        <v>211</v>
      </c>
      <c r="F146" s="5"/>
      <c r="G146" s="27">
        <v>12511.65</v>
      </c>
      <c r="H146" s="27"/>
      <c r="I146" s="24"/>
      <c r="J146" s="24"/>
      <c r="K146" s="25"/>
      <c r="L146" s="25"/>
      <c r="M146" s="25"/>
      <c r="N146" s="25"/>
      <c r="O146" s="24">
        <f t="shared" si="5"/>
        <v>12511.65</v>
      </c>
      <c r="P146" s="28"/>
      <c r="Q146" s="28"/>
      <c r="R146" s="7"/>
      <c r="S146" s="28"/>
    </row>
    <row r="147" spans="1:19">
      <c r="A147" s="23" t="s">
        <v>212</v>
      </c>
      <c r="B147" s="5"/>
      <c r="C147" s="5"/>
      <c r="D147" s="5"/>
      <c r="E147" s="23" t="s">
        <v>213</v>
      </c>
      <c r="F147" s="5"/>
      <c r="G147" s="27">
        <v>58878.99</v>
      </c>
      <c r="H147" s="27"/>
      <c r="I147" s="24"/>
      <c r="J147" s="24"/>
      <c r="K147" s="25"/>
      <c r="L147" s="25"/>
      <c r="M147" s="25">
        <v>14757.6</v>
      </c>
      <c r="N147" s="25"/>
      <c r="O147" s="24">
        <f t="shared" si="5"/>
        <v>73636.59</v>
      </c>
      <c r="P147" s="28"/>
      <c r="Q147" s="28"/>
      <c r="R147" s="7"/>
      <c r="S147" s="28"/>
    </row>
    <row r="148" spans="1:19">
      <c r="A148" s="23" t="s">
        <v>214</v>
      </c>
      <c r="B148" s="5"/>
      <c r="C148" s="5"/>
      <c r="D148" s="5"/>
      <c r="E148" s="23" t="s">
        <v>215</v>
      </c>
      <c r="F148" s="5"/>
      <c r="G148" s="27">
        <v>27650.959999999999</v>
      </c>
      <c r="H148" s="27"/>
      <c r="I148" s="24"/>
      <c r="J148" s="24"/>
      <c r="K148" s="25"/>
      <c r="L148" s="25"/>
      <c r="M148" s="25">
        <v>43229.55</v>
      </c>
      <c r="N148" s="25"/>
      <c r="O148" s="24">
        <f t="shared" si="5"/>
        <v>70880.510000000009</v>
      </c>
      <c r="P148" s="28"/>
      <c r="Q148" s="28"/>
      <c r="R148" s="7"/>
      <c r="S148" s="28"/>
    </row>
    <row r="149" spans="1:19">
      <c r="A149" s="23" t="s">
        <v>216</v>
      </c>
      <c r="B149" s="5"/>
      <c r="C149" s="5"/>
      <c r="D149" s="5"/>
      <c r="E149" s="23" t="s">
        <v>217</v>
      </c>
      <c r="F149" s="5"/>
      <c r="G149" s="27">
        <v>583.12</v>
      </c>
      <c r="H149" s="27"/>
      <c r="I149" s="24"/>
      <c r="J149" s="24"/>
      <c r="K149" s="25"/>
      <c r="L149" s="25"/>
      <c r="M149" s="25"/>
      <c r="N149" s="25"/>
      <c r="O149" s="24">
        <f t="shared" si="5"/>
        <v>583.12</v>
      </c>
      <c r="P149" s="28"/>
      <c r="Q149" s="28"/>
      <c r="R149" s="7"/>
      <c r="S149" s="28"/>
    </row>
    <row r="150" spans="1:19">
      <c r="A150" s="23" t="s">
        <v>218</v>
      </c>
      <c r="B150" s="5"/>
      <c r="C150" s="5"/>
      <c r="D150" s="5"/>
      <c r="E150" s="23" t="s">
        <v>219</v>
      </c>
      <c r="F150" s="5"/>
      <c r="G150" s="27">
        <v>37053.72</v>
      </c>
      <c r="H150" s="27"/>
      <c r="I150" s="24"/>
      <c r="J150" s="24"/>
      <c r="K150" s="25"/>
      <c r="L150" s="25"/>
      <c r="M150" s="25">
        <v>7753.36</v>
      </c>
      <c r="N150" s="25"/>
      <c r="O150" s="24">
        <f t="shared" si="5"/>
        <v>44807.08</v>
      </c>
      <c r="P150" s="28"/>
      <c r="Q150" s="28"/>
      <c r="R150" s="7"/>
      <c r="S150" s="28"/>
    </row>
    <row r="151" spans="1:19">
      <c r="A151" s="23" t="s">
        <v>220</v>
      </c>
      <c r="B151" s="5"/>
      <c r="C151" s="5"/>
      <c r="D151" s="5"/>
      <c r="E151" s="23" t="s">
        <v>221</v>
      </c>
      <c r="F151" s="5"/>
      <c r="G151" s="27">
        <f>106677.95-3600.96-2211.95-6193.46-884.78</f>
        <v>93786.799999999988</v>
      </c>
      <c r="H151" s="27"/>
      <c r="I151" s="24"/>
      <c r="J151" s="24"/>
      <c r="K151" s="25"/>
      <c r="L151" s="25"/>
      <c r="M151" s="25"/>
      <c r="N151" s="25"/>
      <c r="O151" s="24">
        <f t="shared" si="5"/>
        <v>93786.799999999988</v>
      </c>
      <c r="P151" s="28"/>
      <c r="Q151" s="28"/>
      <c r="R151" s="7"/>
      <c r="S151" s="28"/>
    </row>
    <row r="152" spans="1:19">
      <c r="A152" s="23" t="s">
        <v>222</v>
      </c>
      <c r="B152" s="5"/>
      <c r="C152" s="5"/>
      <c r="D152" s="5"/>
      <c r="E152" s="23" t="s">
        <v>223</v>
      </c>
      <c r="F152" s="5"/>
      <c r="G152" s="27">
        <f>18608.84-600.29-600.29-600.28</f>
        <v>16807.98</v>
      </c>
      <c r="H152" s="27"/>
      <c r="I152" s="24"/>
      <c r="J152" s="24"/>
      <c r="K152" s="25"/>
      <c r="L152" s="25"/>
      <c r="M152" s="25"/>
      <c r="N152" s="25"/>
      <c r="O152" s="24">
        <f t="shared" si="5"/>
        <v>16807.98</v>
      </c>
      <c r="P152" s="28"/>
      <c r="Q152" s="28"/>
      <c r="R152" s="7"/>
      <c r="S152" s="28"/>
    </row>
    <row r="153" spans="1:19">
      <c r="A153" s="23" t="s">
        <v>224</v>
      </c>
      <c r="B153" s="5"/>
      <c r="C153" s="5"/>
      <c r="D153" s="5"/>
      <c r="E153" s="23" t="s">
        <v>225</v>
      </c>
      <c r="F153" s="5"/>
      <c r="G153" s="27">
        <f>27225.35-5401.44-3795.18-3795.48-1897.76</f>
        <v>12335.49</v>
      </c>
      <c r="H153" s="27"/>
      <c r="I153" s="24"/>
      <c r="J153" s="24"/>
      <c r="K153" s="25"/>
      <c r="L153" s="25"/>
      <c r="M153" s="25"/>
      <c r="N153" s="25"/>
      <c r="O153" s="24">
        <f t="shared" si="5"/>
        <v>12335.49</v>
      </c>
      <c r="P153" s="28"/>
      <c r="Q153" s="28"/>
      <c r="R153" s="7"/>
      <c r="S153" s="28"/>
    </row>
    <row r="154" spans="1:19">
      <c r="A154" s="23" t="s">
        <v>226</v>
      </c>
      <c r="B154" s="5"/>
      <c r="C154" s="5"/>
      <c r="D154" s="5"/>
      <c r="E154" s="23" t="s">
        <v>227</v>
      </c>
      <c r="F154" s="5"/>
      <c r="G154" s="27">
        <v>1041759.01</v>
      </c>
      <c r="H154" s="27"/>
      <c r="I154" s="24"/>
      <c r="J154" s="24"/>
      <c r="K154" s="25"/>
      <c r="L154" s="25"/>
      <c r="M154" s="25">
        <v>347306.07</v>
      </c>
      <c r="N154" s="25"/>
      <c r="O154" s="24">
        <f t="shared" si="5"/>
        <v>1389065.08</v>
      </c>
      <c r="P154" s="28"/>
      <c r="Q154" s="28"/>
      <c r="R154" s="7"/>
      <c r="S154" s="28"/>
    </row>
    <row r="155" spans="1:19">
      <c r="A155" s="23" t="s">
        <v>228</v>
      </c>
      <c r="B155" s="5"/>
      <c r="C155" s="5"/>
      <c r="D155" s="5"/>
      <c r="E155" s="23" t="s">
        <v>229</v>
      </c>
      <c r="F155" s="5"/>
      <c r="G155" s="27">
        <v>10289.030000000001</v>
      </c>
      <c r="H155" s="27"/>
      <c r="I155" s="24"/>
      <c r="J155" s="24"/>
      <c r="K155" s="25"/>
      <c r="L155" s="25"/>
      <c r="M155" s="25">
        <v>7639.34</v>
      </c>
      <c r="N155" s="25"/>
      <c r="O155" s="24">
        <f t="shared" si="5"/>
        <v>17928.370000000003</v>
      </c>
      <c r="P155" s="28"/>
      <c r="Q155" s="28"/>
      <c r="R155" s="7"/>
      <c r="S155" s="28"/>
    </row>
    <row r="156" spans="1:19">
      <c r="A156" s="23" t="s">
        <v>230</v>
      </c>
      <c r="B156" s="5"/>
      <c r="C156" s="5"/>
      <c r="D156" s="5"/>
      <c r="E156" s="23" t="s">
        <v>231</v>
      </c>
      <c r="F156" s="5"/>
      <c r="G156" s="27">
        <v>10958.13</v>
      </c>
      <c r="H156" s="27"/>
      <c r="I156" s="24"/>
      <c r="J156" s="24"/>
      <c r="K156" s="25"/>
      <c r="L156" s="25"/>
      <c r="M156" s="25"/>
      <c r="N156" s="25"/>
      <c r="O156" s="24">
        <f t="shared" si="5"/>
        <v>10958.13</v>
      </c>
      <c r="P156" s="28"/>
      <c r="Q156" s="28"/>
      <c r="R156" s="7"/>
      <c r="S156" s="28"/>
    </row>
    <row r="157" spans="1:19">
      <c r="A157" s="23" t="s">
        <v>232</v>
      </c>
      <c r="B157" s="5"/>
      <c r="C157" s="5"/>
      <c r="D157" s="5"/>
      <c r="E157" s="23" t="s">
        <v>233</v>
      </c>
      <c r="F157" s="5"/>
      <c r="G157" s="27">
        <f>38557.8-1567.8-555.24</f>
        <v>36434.76</v>
      </c>
      <c r="H157" s="27"/>
      <c r="I157" s="24"/>
      <c r="J157" s="24"/>
      <c r="K157" s="25"/>
      <c r="L157" s="25"/>
      <c r="M157" s="25">
        <v>209903.2</v>
      </c>
      <c r="N157" s="25"/>
      <c r="O157" s="24">
        <f t="shared" si="5"/>
        <v>246337.96000000002</v>
      </c>
      <c r="P157" s="28"/>
      <c r="Q157" s="28"/>
      <c r="R157" s="7"/>
      <c r="S157" s="28"/>
    </row>
    <row r="158" spans="1:19">
      <c r="A158" s="23" t="s">
        <v>234</v>
      </c>
      <c r="B158" s="5"/>
      <c r="C158" s="5"/>
      <c r="D158" s="5"/>
      <c r="E158" s="23" t="s">
        <v>235</v>
      </c>
      <c r="F158" s="5"/>
      <c r="G158" s="27">
        <f>71194.05-3454.48-3233.06-8408.97-15169.96</f>
        <v>40927.580000000009</v>
      </c>
      <c r="H158" s="27"/>
      <c r="I158" s="24"/>
      <c r="J158" s="24"/>
      <c r="K158" s="25"/>
      <c r="L158" s="25"/>
      <c r="M158" s="25">
        <v>8082.69</v>
      </c>
      <c r="N158" s="25"/>
      <c r="O158" s="24">
        <f t="shared" si="5"/>
        <v>49010.270000000011</v>
      </c>
      <c r="P158" s="28"/>
      <c r="Q158" s="28"/>
      <c r="R158" s="7"/>
      <c r="S158" s="28"/>
    </row>
    <row r="159" spans="1:19">
      <c r="A159" s="23" t="s">
        <v>236</v>
      </c>
      <c r="B159" s="5"/>
      <c r="C159" s="5"/>
      <c r="D159" s="5"/>
      <c r="E159" s="23" t="s">
        <v>237</v>
      </c>
      <c r="F159" s="5"/>
      <c r="G159" s="27">
        <f>38971.72-1285.32-1929.82-57.54</f>
        <v>35699.040000000001</v>
      </c>
      <c r="H159" s="27"/>
      <c r="I159" s="24"/>
      <c r="J159" s="24"/>
      <c r="K159" s="25"/>
      <c r="L159" s="25"/>
      <c r="M159" s="25"/>
      <c r="N159" s="25"/>
      <c r="O159" s="24">
        <f t="shared" si="5"/>
        <v>35699.040000000001</v>
      </c>
      <c r="P159" s="28"/>
      <c r="Q159" s="28"/>
      <c r="R159" s="7"/>
      <c r="S159" s="28"/>
    </row>
    <row r="160" spans="1:19">
      <c r="A160" s="23" t="s">
        <v>238</v>
      </c>
      <c r="B160" s="5"/>
      <c r="C160" s="5"/>
      <c r="D160" s="5"/>
      <c r="E160" s="23" t="s">
        <v>239</v>
      </c>
      <c r="F160" s="5"/>
      <c r="G160" s="27">
        <f>96614.86-1772.74-1772.74-2659.11-937.75</f>
        <v>89472.51999999999</v>
      </c>
      <c r="H160" s="27"/>
      <c r="I160" s="24"/>
      <c r="J160" s="24"/>
      <c r="K160" s="25"/>
      <c r="L160" s="25"/>
      <c r="M160" s="25">
        <v>6177.65</v>
      </c>
      <c r="N160" s="25"/>
      <c r="O160" s="24">
        <f t="shared" si="5"/>
        <v>95650.169999999984</v>
      </c>
      <c r="P160" s="28"/>
      <c r="Q160" s="28"/>
      <c r="R160" s="7"/>
      <c r="S160" s="28"/>
    </row>
    <row r="161" spans="1:19">
      <c r="A161" s="23" t="s">
        <v>240</v>
      </c>
      <c r="B161" s="5"/>
      <c r="C161" s="5"/>
      <c r="D161" s="5"/>
      <c r="E161" s="23" t="s">
        <v>241</v>
      </c>
      <c r="F161" s="5"/>
      <c r="G161" s="27">
        <f>38596.34-5789.46</f>
        <v>32806.879999999997</v>
      </c>
      <c r="H161" s="27"/>
      <c r="I161" s="24"/>
      <c r="J161" s="24"/>
      <c r="K161" s="25"/>
      <c r="L161" s="25"/>
      <c r="M161" s="25"/>
      <c r="N161" s="25"/>
      <c r="O161" s="24">
        <f t="shared" si="5"/>
        <v>32806.879999999997</v>
      </c>
      <c r="P161" s="28"/>
      <c r="Q161" s="28"/>
      <c r="R161" s="7"/>
      <c r="S161" s="28"/>
    </row>
    <row r="162" spans="1:19">
      <c r="A162" s="23" t="s">
        <v>242</v>
      </c>
      <c r="B162" s="5"/>
      <c r="C162" s="5"/>
      <c r="D162" s="5"/>
      <c r="E162" s="23" t="s">
        <v>243</v>
      </c>
      <c r="F162" s="5"/>
      <c r="G162" s="27">
        <v>1345432.44</v>
      </c>
      <c r="H162" s="27"/>
      <c r="I162" s="24"/>
      <c r="J162" s="24"/>
      <c r="K162" s="25"/>
      <c r="L162" s="25"/>
      <c r="M162" s="25"/>
      <c r="N162" s="25"/>
      <c r="O162" s="24">
        <f t="shared" si="5"/>
        <v>1345432.44</v>
      </c>
      <c r="P162" s="28"/>
      <c r="Q162" s="28"/>
      <c r="R162" s="7"/>
      <c r="S162" s="28"/>
    </row>
    <row r="163" spans="1:19">
      <c r="A163" s="31" t="s">
        <v>244</v>
      </c>
      <c r="B163" s="5"/>
      <c r="C163" s="5"/>
      <c r="D163" s="5"/>
      <c r="E163" s="7" t="s">
        <v>245</v>
      </c>
      <c r="F163" s="5"/>
      <c r="G163" s="27">
        <v>7578903.1900000004</v>
      </c>
      <c r="H163" s="27"/>
      <c r="I163" s="24"/>
      <c r="J163" s="24"/>
      <c r="K163" s="25"/>
      <c r="L163" s="25"/>
      <c r="M163" s="25">
        <v>65010.48</v>
      </c>
      <c r="N163" s="25"/>
      <c r="O163" s="24">
        <f t="shared" si="5"/>
        <v>7643913.6700000009</v>
      </c>
      <c r="P163" s="28"/>
      <c r="Q163" s="28"/>
      <c r="R163" s="7"/>
      <c r="S163" s="28"/>
    </row>
    <row r="164" spans="1:19">
      <c r="A164" s="31"/>
      <c r="B164" s="5"/>
      <c r="C164" s="5"/>
      <c r="D164" s="5"/>
      <c r="E164" s="7"/>
      <c r="F164" s="5"/>
      <c r="G164" s="27"/>
      <c r="H164" s="27"/>
      <c r="I164" s="24"/>
      <c r="J164" s="24"/>
      <c r="K164" s="25"/>
      <c r="L164" s="25"/>
      <c r="M164" s="25"/>
      <c r="N164" s="25"/>
      <c r="O164" s="24"/>
      <c r="P164" s="28"/>
      <c r="Q164" s="28"/>
      <c r="R164" s="7"/>
      <c r="S164" s="28"/>
    </row>
    <row r="165" spans="1:19">
      <c r="A165" s="5"/>
      <c r="B165" s="5"/>
      <c r="C165" s="5"/>
      <c r="D165" s="5"/>
      <c r="E165" s="5"/>
      <c r="F165" s="5"/>
      <c r="G165" s="27"/>
      <c r="H165" s="27"/>
      <c r="I165" s="24"/>
      <c r="J165" s="24"/>
      <c r="K165" s="25"/>
      <c r="L165" s="25"/>
      <c r="M165" s="25"/>
      <c r="N165" s="25"/>
      <c r="O165" s="24"/>
      <c r="P165" s="28"/>
      <c r="Q165" s="28"/>
      <c r="R165" s="7"/>
      <c r="S165" s="28"/>
    </row>
    <row r="166" spans="1:19">
      <c r="A166" s="23" t="s">
        <v>246</v>
      </c>
      <c r="B166" s="5"/>
      <c r="C166" s="22" t="s">
        <v>247</v>
      </c>
      <c r="D166" s="5"/>
      <c r="E166" s="23" t="s">
        <v>248</v>
      </c>
      <c r="F166" s="5"/>
      <c r="G166" s="27"/>
      <c r="H166" s="27"/>
      <c r="I166" s="24">
        <f>SUM(G167:G187)</f>
        <v>1468841.46</v>
      </c>
      <c r="J166" s="24"/>
      <c r="K166" s="25">
        <v>1468841.46</v>
      </c>
      <c r="L166" s="25"/>
      <c r="M166" s="32">
        <f>SUM(M167:M187)</f>
        <v>391827.19999999995</v>
      </c>
      <c r="N166" s="25"/>
      <c r="O166" s="26">
        <f>I166+M166</f>
        <v>1860668.66</v>
      </c>
      <c r="P166" s="28"/>
      <c r="Q166" s="29"/>
      <c r="R166" s="7"/>
      <c r="S166" s="28"/>
    </row>
    <row r="167" spans="1:19">
      <c r="A167" s="23" t="s">
        <v>23</v>
      </c>
      <c r="B167" s="5"/>
      <c r="C167" s="5"/>
      <c r="D167" s="5"/>
      <c r="E167" s="23" t="s">
        <v>249</v>
      </c>
      <c r="F167" s="5"/>
      <c r="G167" s="27">
        <v>493001.95</v>
      </c>
      <c r="H167" s="27"/>
      <c r="I167" s="24"/>
      <c r="J167" s="24"/>
      <c r="K167" s="25"/>
      <c r="L167" s="25"/>
      <c r="M167" s="25">
        <f>18060.87+12736.22</f>
        <v>30797.089999999997</v>
      </c>
      <c r="N167" s="25"/>
      <c r="O167" s="24">
        <f>G167+M167</f>
        <v>523799.04000000004</v>
      </c>
      <c r="P167" s="28"/>
      <c r="Q167" s="28"/>
      <c r="R167" s="7"/>
      <c r="S167" s="28"/>
    </row>
    <row r="168" spans="1:19">
      <c r="A168" s="23" t="s">
        <v>29</v>
      </c>
      <c r="B168" s="5"/>
      <c r="C168" s="5"/>
      <c r="D168" s="5"/>
      <c r="E168" s="23" t="s">
        <v>250</v>
      </c>
      <c r="F168" s="5"/>
      <c r="G168" s="27">
        <v>157539.82999999999</v>
      </c>
      <c r="H168" s="27"/>
      <c r="I168" s="24"/>
      <c r="J168" s="24"/>
      <c r="K168" s="25"/>
      <c r="L168" s="25"/>
      <c r="M168" s="25"/>
      <c r="N168" s="25"/>
      <c r="O168" s="24">
        <f t="shared" ref="O168:O187" si="6">G168+M168</f>
        <v>157539.82999999999</v>
      </c>
      <c r="P168" s="28"/>
      <c r="Q168" s="28"/>
      <c r="R168" s="7"/>
      <c r="S168" s="28"/>
    </row>
    <row r="169" spans="1:19">
      <c r="A169" s="23" t="s">
        <v>31</v>
      </c>
      <c r="B169" s="5"/>
      <c r="C169" s="5"/>
      <c r="D169" s="5"/>
      <c r="E169" s="23" t="s">
        <v>251</v>
      </c>
      <c r="F169" s="5"/>
      <c r="G169" s="27">
        <v>60232.66</v>
      </c>
      <c r="H169" s="27"/>
      <c r="I169" s="24"/>
      <c r="J169" s="24"/>
      <c r="K169" s="25"/>
      <c r="L169" s="25"/>
      <c r="M169" s="25">
        <v>1959.3</v>
      </c>
      <c r="N169" s="25"/>
      <c r="O169" s="24">
        <f t="shared" si="6"/>
        <v>62191.960000000006</v>
      </c>
      <c r="P169" s="28"/>
      <c r="Q169" s="28"/>
      <c r="R169" s="7"/>
      <c r="S169" s="28"/>
    </row>
    <row r="170" spans="1:19">
      <c r="A170" s="23" t="s">
        <v>52</v>
      </c>
      <c r="B170" s="5"/>
      <c r="C170" s="5"/>
      <c r="D170" s="5"/>
      <c r="E170" s="23" t="s">
        <v>252</v>
      </c>
      <c r="F170" s="5"/>
      <c r="G170" s="27">
        <v>107229.4</v>
      </c>
      <c r="H170" s="27"/>
      <c r="I170" s="24"/>
      <c r="J170" s="24"/>
      <c r="K170" s="25"/>
      <c r="L170" s="25"/>
      <c r="M170" s="25">
        <f>40978.71+22715.48</f>
        <v>63694.19</v>
      </c>
      <c r="N170" s="25"/>
      <c r="O170" s="24">
        <f t="shared" si="6"/>
        <v>170923.59</v>
      </c>
      <c r="P170" s="28"/>
      <c r="Q170" s="28"/>
      <c r="R170" s="7"/>
      <c r="S170" s="28"/>
    </row>
    <row r="171" spans="1:19">
      <c r="A171" s="23" t="s">
        <v>64</v>
      </c>
      <c r="B171" s="5"/>
      <c r="C171" s="5"/>
      <c r="D171" s="5"/>
      <c r="E171" s="23" t="s">
        <v>253</v>
      </c>
      <c r="F171" s="5"/>
      <c r="G171" s="27">
        <v>23818.86</v>
      </c>
      <c r="H171" s="27"/>
      <c r="I171" s="24">
        <v>0</v>
      </c>
      <c r="J171" s="24"/>
      <c r="K171" s="25">
        <v>0</v>
      </c>
      <c r="L171" s="25"/>
      <c r="M171" s="25">
        <v>0</v>
      </c>
      <c r="N171" s="25"/>
      <c r="O171" s="24">
        <f t="shared" si="6"/>
        <v>23818.86</v>
      </c>
      <c r="P171" s="28"/>
      <c r="Q171" s="28"/>
      <c r="R171" s="7"/>
      <c r="S171" s="28"/>
    </row>
    <row r="172" spans="1:19">
      <c r="A172" s="23" t="s">
        <v>66</v>
      </c>
      <c r="B172" s="5"/>
      <c r="C172" s="5"/>
      <c r="D172" s="5"/>
      <c r="E172" s="23" t="s">
        <v>254</v>
      </c>
      <c r="F172" s="5"/>
      <c r="G172" s="27">
        <v>8630.9699999999993</v>
      </c>
      <c r="H172" s="27"/>
      <c r="I172" s="24"/>
      <c r="J172" s="24"/>
      <c r="K172" s="25"/>
      <c r="L172" s="25"/>
      <c r="M172" s="25"/>
      <c r="N172" s="25"/>
      <c r="O172" s="24">
        <f t="shared" si="6"/>
        <v>8630.9699999999993</v>
      </c>
      <c r="P172" s="28"/>
      <c r="Q172" s="28"/>
      <c r="R172" s="7"/>
      <c r="S172" s="28"/>
    </row>
    <row r="173" spans="1:19">
      <c r="A173" s="23" t="s">
        <v>68</v>
      </c>
      <c r="B173" s="5"/>
      <c r="C173" s="5"/>
      <c r="D173" s="5"/>
      <c r="E173" s="23" t="s">
        <v>255</v>
      </c>
      <c r="F173" s="5"/>
      <c r="G173" s="27">
        <v>194513.46</v>
      </c>
      <c r="H173" s="27"/>
      <c r="I173" s="24"/>
      <c r="J173" s="24"/>
      <c r="K173" s="25"/>
      <c r="L173" s="25"/>
      <c r="M173" s="25">
        <f>30210.38+13693.09</f>
        <v>43903.47</v>
      </c>
      <c r="N173" s="25"/>
      <c r="O173" s="24">
        <f t="shared" si="6"/>
        <v>238416.93</v>
      </c>
      <c r="P173" s="28"/>
      <c r="Q173" s="28"/>
      <c r="R173" s="7"/>
      <c r="S173" s="28"/>
    </row>
    <row r="174" spans="1:19">
      <c r="A174" s="23" t="s">
        <v>152</v>
      </c>
      <c r="B174" s="5"/>
      <c r="C174" s="5"/>
      <c r="D174" s="5"/>
      <c r="E174" s="23" t="s">
        <v>256</v>
      </c>
      <c r="F174" s="5"/>
      <c r="G174" s="27">
        <v>1197</v>
      </c>
      <c r="H174" s="27"/>
      <c r="I174" s="24"/>
      <c r="J174" s="24"/>
      <c r="K174" s="25"/>
      <c r="L174" s="25"/>
      <c r="M174" s="25"/>
      <c r="N174" s="25"/>
      <c r="O174" s="24">
        <f t="shared" si="6"/>
        <v>1197</v>
      </c>
      <c r="P174" s="28"/>
      <c r="Q174" s="28"/>
      <c r="R174" s="7"/>
      <c r="S174" s="28"/>
    </row>
    <row r="175" spans="1:19">
      <c r="A175" s="23" t="s">
        <v>78</v>
      </c>
      <c r="B175" s="5"/>
      <c r="C175" s="5"/>
      <c r="D175" s="5"/>
      <c r="E175" s="23" t="s">
        <v>257</v>
      </c>
      <c r="F175" s="5"/>
      <c r="G175" s="27">
        <v>79484.09</v>
      </c>
      <c r="H175" s="27"/>
      <c r="I175" s="24"/>
      <c r="J175" s="24"/>
      <c r="K175" s="25"/>
      <c r="L175" s="25"/>
      <c r="M175" s="25"/>
      <c r="N175" s="25"/>
      <c r="O175" s="24">
        <f t="shared" si="6"/>
        <v>79484.09</v>
      </c>
      <c r="P175" s="28"/>
      <c r="Q175" s="28"/>
      <c r="R175" s="7"/>
      <c r="S175" s="28"/>
    </row>
    <row r="176" spans="1:19">
      <c r="A176" s="23" t="s">
        <v>80</v>
      </c>
      <c r="B176" s="5"/>
      <c r="C176" s="5"/>
      <c r="D176" s="5"/>
      <c r="E176" s="23" t="s">
        <v>258</v>
      </c>
      <c r="F176" s="5"/>
      <c r="G176" s="27">
        <f>1218.64+46.92</f>
        <v>1265.5600000000002</v>
      </c>
      <c r="H176" s="27"/>
      <c r="I176" s="24"/>
      <c r="J176" s="24"/>
      <c r="K176" s="25"/>
      <c r="L176" s="25"/>
      <c r="M176" s="25"/>
      <c r="N176" s="25"/>
      <c r="O176" s="24">
        <f t="shared" si="6"/>
        <v>1265.5600000000002</v>
      </c>
      <c r="P176" s="28"/>
      <c r="Q176" s="28"/>
      <c r="R176" s="7"/>
      <c r="S176" s="28"/>
    </row>
    <row r="177" spans="1:19">
      <c r="A177" s="23" t="s">
        <v>156</v>
      </c>
      <c r="B177" s="5"/>
      <c r="C177" s="5"/>
      <c r="D177" s="5"/>
      <c r="E177" s="23" t="s">
        <v>259</v>
      </c>
      <c r="F177" s="5"/>
      <c r="G177" s="27">
        <v>14256.78</v>
      </c>
      <c r="H177" s="27"/>
      <c r="I177" s="24"/>
      <c r="J177" s="24"/>
      <c r="K177" s="25"/>
      <c r="L177" s="25"/>
      <c r="M177" s="25"/>
      <c r="N177" s="25"/>
      <c r="O177" s="24">
        <f t="shared" si="6"/>
        <v>14256.78</v>
      </c>
      <c r="P177" s="28"/>
      <c r="Q177" s="28"/>
      <c r="R177" s="7"/>
      <c r="S177" s="28"/>
    </row>
    <row r="178" spans="1:19">
      <c r="A178" s="23" t="s">
        <v>82</v>
      </c>
      <c r="B178" s="5"/>
      <c r="C178" s="5"/>
      <c r="D178" s="5"/>
      <c r="E178" s="23" t="s">
        <v>260</v>
      </c>
      <c r="F178" s="5"/>
      <c r="G178" s="27">
        <v>18611.64</v>
      </c>
      <c r="H178" s="27"/>
      <c r="I178" s="24"/>
      <c r="J178" s="24"/>
      <c r="K178" s="25"/>
      <c r="L178" s="25"/>
      <c r="M178" s="25"/>
      <c r="N178" s="25"/>
      <c r="O178" s="24">
        <f t="shared" si="6"/>
        <v>18611.64</v>
      </c>
      <c r="P178" s="28"/>
      <c r="Q178" s="28"/>
      <c r="R178" s="7"/>
      <c r="S178" s="28"/>
    </row>
    <row r="179" spans="1:19">
      <c r="A179" s="31" t="s">
        <v>84</v>
      </c>
      <c r="B179" s="5"/>
      <c r="C179" s="5"/>
      <c r="D179" s="5"/>
      <c r="E179" s="23" t="s">
        <v>261</v>
      </c>
      <c r="F179" s="5"/>
      <c r="G179" s="27">
        <v>186751.27</v>
      </c>
      <c r="H179" s="27"/>
      <c r="I179" s="24"/>
      <c r="J179" s="24"/>
      <c r="K179" s="25"/>
      <c r="L179" s="25"/>
      <c r="M179" s="25">
        <f>136009.48+64368.2</f>
        <v>200377.68</v>
      </c>
      <c r="N179" s="25"/>
      <c r="O179" s="24">
        <f t="shared" si="6"/>
        <v>387128.94999999995</v>
      </c>
      <c r="P179" s="28"/>
      <c r="Q179" s="28"/>
      <c r="R179" s="7"/>
      <c r="S179" s="28"/>
    </row>
    <row r="180" spans="1:19">
      <c r="A180" s="23" t="s">
        <v>86</v>
      </c>
      <c r="B180" s="5"/>
      <c r="C180" s="5"/>
      <c r="D180" s="5"/>
      <c r="E180" s="23" t="s">
        <v>262</v>
      </c>
      <c r="F180" s="5"/>
      <c r="G180" s="27">
        <v>44321.82</v>
      </c>
      <c r="H180" s="27"/>
      <c r="I180" s="24"/>
      <c r="J180" s="24"/>
      <c r="K180" s="25"/>
      <c r="L180" s="25"/>
      <c r="M180" s="25">
        <f>24384.2+24868.11</f>
        <v>49252.31</v>
      </c>
      <c r="N180" s="25"/>
      <c r="O180" s="24">
        <f t="shared" si="6"/>
        <v>93574.13</v>
      </c>
      <c r="P180" s="28"/>
      <c r="Q180" s="28"/>
      <c r="R180" s="7"/>
      <c r="S180" s="28"/>
    </row>
    <row r="181" spans="1:19">
      <c r="A181" s="23" t="s">
        <v>88</v>
      </c>
      <c r="B181" s="5"/>
      <c r="C181" s="5"/>
      <c r="D181" s="5"/>
      <c r="E181" s="23" t="s">
        <v>263</v>
      </c>
      <c r="F181" s="5"/>
      <c r="G181" s="27">
        <v>5179.74</v>
      </c>
      <c r="H181" s="27"/>
      <c r="I181" s="24"/>
      <c r="J181" s="24"/>
      <c r="K181" s="25"/>
      <c r="L181" s="25"/>
      <c r="M181" s="25">
        <v>87.23</v>
      </c>
      <c r="N181" s="25"/>
      <c r="O181" s="24">
        <f t="shared" si="6"/>
        <v>5266.9699999999993</v>
      </c>
      <c r="P181" s="28"/>
      <c r="Q181" s="28"/>
      <c r="R181" s="7"/>
      <c r="S181" s="28"/>
    </row>
    <row r="182" spans="1:19">
      <c r="A182" s="23" t="s">
        <v>90</v>
      </c>
      <c r="B182" s="5"/>
      <c r="C182" s="5"/>
      <c r="D182" s="5"/>
      <c r="E182" s="23" t="s">
        <v>264</v>
      </c>
      <c r="F182" s="5"/>
      <c r="G182" s="27">
        <v>14745.6</v>
      </c>
      <c r="H182" s="27"/>
      <c r="I182" s="24"/>
      <c r="J182" s="24"/>
      <c r="K182" s="25"/>
      <c r="L182" s="25"/>
      <c r="M182" s="25"/>
      <c r="N182" s="25"/>
      <c r="O182" s="24">
        <f t="shared" si="6"/>
        <v>14745.6</v>
      </c>
      <c r="P182" s="28"/>
      <c r="Q182" s="28"/>
      <c r="R182" s="7"/>
      <c r="S182" s="28"/>
    </row>
    <row r="183" spans="1:19">
      <c r="A183" s="23" t="s">
        <v>92</v>
      </c>
      <c r="B183" s="5"/>
      <c r="C183" s="5"/>
      <c r="D183" s="5"/>
      <c r="E183" s="23" t="s">
        <v>265</v>
      </c>
      <c r="F183" s="5"/>
      <c r="G183" s="27">
        <v>11354.4</v>
      </c>
      <c r="H183" s="27"/>
      <c r="I183" s="24"/>
      <c r="J183" s="24"/>
      <c r="K183" s="25"/>
      <c r="L183" s="25"/>
      <c r="M183" s="25"/>
      <c r="N183" s="25"/>
      <c r="O183" s="24">
        <f t="shared" si="6"/>
        <v>11354.4</v>
      </c>
      <c r="P183" s="28"/>
      <c r="Q183" s="28"/>
      <c r="R183" s="7"/>
      <c r="S183" s="28"/>
    </row>
    <row r="184" spans="1:19">
      <c r="A184" s="23" t="s">
        <v>190</v>
      </c>
      <c r="B184" s="5"/>
      <c r="C184" s="5"/>
      <c r="D184" s="5"/>
      <c r="E184" s="23" t="s">
        <v>266</v>
      </c>
      <c r="F184" s="5"/>
      <c r="G184" s="27">
        <f>6244.41+1435.07</f>
        <v>7679.48</v>
      </c>
      <c r="H184" s="27"/>
      <c r="I184" s="24"/>
      <c r="J184" s="24"/>
      <c r="K184" s="25"/>
      <c r="L184" s="25"/>
      <c r="M184" s="25"/>
      <c r="N184" s="25"/>
      <c r="O184" s="24">
        <f t="shared" si="6"/>
        <v>7679.48</v>
      </c>
      <c r="P184" s="28"/>
      <c r="Q184" s="28"/>
      <c r="R184" s="7"/>
      <c r="S184" s="28"/>
    </row>
    <row r="185" spans="1:19">
      <c r="A185" s="23" t="s">
        <v>94</v>
      </c>
      <c r="B185" s="5"/>
      <c r="C185" s="5"/>
      <c r="D185" s="5"/>
      <c r="E185" s="23" t="s">
        <v>267</v>
      </c>
      <c r="F185" s="5"/>
      <c r="G185" s="27">
        <v>4060</v>
      </c>
      <c r="H185" s="27"/>
      <c r="I185" s="24"/>
      <c r="J185" s="24"/>
      <c r="K185" s="25"/>
      <c r="L185" s="25"/>
      <c r="M185" s="25">
        <v>1601.77</v>
      </c>
      <c r="N185" s="25"/>
      <c r="O185" s="24">
        <f t="shared" si="6"/>
        <v>5661.77</v>
      </c>
      <c r="P185" s="28"/>
      <c r="Q185" s="28"/>
      <c r="R185" s="7"/>
      <c r="S185" s="28"/>
    </row>
    <row r="186" spans="1:19">
      <c r="A186" s="23" t="s">
        <v>104</v>
      </c>
      <c r="B186" s="5"/>
      <c r="C186" s="5"/>
      <c r="D186" s="5"/>
      <c r="E186" s="23" t="s">
        <v>268</v>
      </c>
      <c r="F186" s="5"/>
      <c r="G186" s="27">
        <v>23222.15</v>
      </c>
      <c r="H186" s="27"/>
      <c r="I186" s="24"/>
      <c r="J186" s="24"/>
      <c r="K186" s="25"/>
      <c r="L186" s="25"/>
      <c r="M186" s="25">
        <v>154.16</v>
      </c>
      <c r="N186" s="25"/>
      <c r="O186" s="24">
        <f t="shared" si="6"/>
        <v>23376.31</v>
      </c>
      <c r="P186" s="28"/>
      <c r="Q186" s="28"/>
      <c r="R186" s="7"/>
      <c r="S186" s="28"/>
    </row>
    <row r="187" spans="1:19">
      <c r="A187" s="23" t="s">
        <v>96</v>
      </c>
      <c r="B187" s="5"/>
      <c r="C187" s="5"/>
      <c r="D187" s="5"/>
      <c r="E187" s="23" t="s">
        <v>269</v>
      </c>
      <c r="F187" s="5"/>
      <c r="G187" s="27">
        <v>11744.8</v>
      </c>
      <c r="H187" s="27"/>
      <c r="I187" s="24"/>
      <c r="J187" s="24"/>
      <c r="K187" s="25"/>
      <c r="L187" s="25"/>
      <c r="M187" s="25"/>
      <c r="N187" s="25"/>
      <c r="O187" s="24">
        <f t="shared" si="6"/>
        <v>11744.8</v>
      </c>
      <c r="P187" s="28"/>
      <c r="Q187" s="28"/>
      <c r="R187" s="7"/>
      <c r="S187" s="28"/>
    </row>
    <row r="188" spans="1:19">
      <c r="A188" s="5"/>
      <c r="B188" s="5"/>
      <c r="C188" s="5"/>
      <c r="D188" s="5"/>
      <c r="E188" s="5"/>
      <c r="F188" s="5"/>
      <c r="G188" s="27"/>
      <c r="H188" s="27"/>
      <c r="I188" s="24"/>
      <c r="J188" s="24"/>
      <c r="K188" s="25"/>
      <c r="L188" s="25"/>
      <c r="M188" s="25"/>
      <c r="N188" s="25"/>
      <c r="O188" s="24"/>
      <c r="P188" s="28"/>
      <c r="Q188" s="28"/>
      <c r="R188" s="7"/>
      <c r="S188" s="28"/>
    </row>
    <row r="189" spans="1:19">
      <c r="A189" s="5"/>
      <c r="B189" s="5"/>
      <c r="C189" s="5"/>
      <c r="D189" s="5"/>
      <c r="E189" s="5"/>
      <c r="F189" s="5"/>
      <c r="G189" s="27"/>
      <c r="H189" s="27"/>
      <c r="I189" s="24"/>
      <c r="J189" s="24"/>
      <c r="K189" s="25"/>
      <c r="L189" s="25"/>
      <c r="M189" s="25"/>
      <c r="N189" s="25"/>
      <c r="O189" s="24"/>
      <c r="P189" s="28"/>
      <c r="Q189" s="28"/>
      <c r="R189" s="7"/>
      <c r="S189" s="28"/>
    </row>
    <row r="190" spans="1:19">
      <c r="A190" s="23" t="s">
        <v>270</v>
      </c>
      <c r="B190" s="5"/>
      <c r="C190" s="22" t="s">
        <v>271</v>
      </c>
      <c r="D190" s="5"/>
      <c r="E190" s="23" t="s">
        <v>272</v>
      </c>
      <c r="F190" s="5"/>
      <c r="G190" s="27"/>
      <c r="H190" s="27"/>
      <c r="I190" s="24">
        <f>SUM(G191:G197)</f>
        <v>438898.93</v>
      </c>
      <c r="J190" s="24"/>
      <c r="K190" s="25">
        <f>438898.93+0</f>
        <v>438898.93</v>
      </c>
      <c r="L190" s="25"/>
      <c r="M190" s="25">
        <v>0</v>
      </c>
      <c r="N190" s="25"/>
      <c r="O190" s="26">
        <f>I190+M190</f>
        <v>438898.93</v>
      </c>
      <c r="P190" s="28"/>
      <c r="Q190" s="29"/>
      <c r="R190" s="7"/>
      <c r="S190" s="28"/>
    </row>
    <row r="191" spans="1:19">
      <c r="A191" s="23" t="s">
        <v>23</v>
      </c>
      <c r="B191" s="5"/>
      <c r="C191" s="5"/>
      <c r="D191" s="5"/>
      <c r="E191" s="23" t="s">
        <v>273</v>
      </c>
      <c r="F191" s="5"/>
      <c r="G191" s="27">
        <v>3785.92</v>
      </c>
      <c r="H191" s="27"/>
      <c r="I191" s="24"/>
      <c r="J191" s="24"/>
      <c r="K191" s="25"/>
      <c r="L191" s="25"/>
      <c r="M191" s="25"/>
      <c r="N191" s="25"/>
      <c r="O191" s="24">
        <f t="shared" ref="O191:O196" si="7">G191+M191</f>
        <v>3785.92</v>
      </c>
      <c r="P191" s="28"/>
      <c r="Q191" s="28"/>
      <c r="R191" s="7"/>
      <c r="S191" s="28"/>
    </row>
    <row r="192" spans="1:19">
      <c r="A192" s="23" t="s">
        <v>29</v>
      </c>
      <c r="B192" s="5"/>
      <c r="C192" s="5"/>
      <c r="D192" s="5"/>
      <c r="E192" s="23" t="s">
        <v>274</v>
      </c>
      <c r="F192" s="5"/>
      <c r="G192" s="27">
        <v>4163.22</v>
      </c>
      <c r="H192" s="27"/>
      <c r="I192" s="24"/>
      <c r="J192" s="24"/>
      <c r="K192" s="25"/>
      <c r="L192" s="25"/>
      <c r="M192" s="25"/>
      <c r="N192" s="25"/>
      <c r="O192" s="24">
        <f t="shared" si="7"/>
        <v>4163.22</v>
      </c>
      <c r="P192" s="28"/>
      <c r="Q192" s="28"/>
      <c r="R192" s="7"/>
      <c r="S192" s="28"/>
    </row>
    <row r="193" spans="1:19">
      <c r="A193" s="23" t="s">
        <v>31</v>
      </c>
      <c r="B193" s="5"/>
      <c r="C193" s="5"/>
      <c r="D193" s="5"/>
      <c r="E193" s="23" t="s">
        <v>275</v>
      </c>
      <c r="F193" s="5"/>
      <c r="G193" s="27">
        <v>340178.43</v>
      </c>
      <c r="H193" s="27"/>
      <c r="I193" s="24"/>
      <c r="J193" s="24"/>
      <c r="K193" s="25"/>
      <c r="L193" s="25"/>
      <c r="M193" s="25"/>
      <c r="N193" s="25"/>
      <c r="O193" s="24">
        <f t="shared" si="7"/>
        <v>340178.43</v>
      </c>
      <c r="P193" s="28"/>
      <c r="Q193" s="28"/>
      <c r="R193" s="7"/>
      <c r="S193" s="28"/>
    </row>
    <row r="194" spans="1:19">
      <c r="A194" s="23" t="s">
        <v>52</v>
      </c>
      <c r="B194" s="5"/>
      <c r="C194" s="5"/>
      <c r="D194" s="5"/>
      <c r="E194" s="23" t="s">
        <v>276</v>
      </c>
      <c r="F194" s="5"/>
      <c r="G194" s="27">
        <v>2294.87</v>
      </c>
      <c r="H194" s="27"/>
      <c r="I194" s="24"/>
      <c r="J194" s="24"/>
      <c r="K194" s="25"/>
      <c r="L194" s="25"/>
      <c r="M194" s="25"/>
      <c r="N194" s="25"/>
      <c r="O194" s="24">
        <f t="shared" si="7"/>
        <v>2294.87</v>
      </c>
      <c r="P194" s="28"/>
      <c r="Q194" s="28"/>
      <c r="R194" s="7"/>
      <c r="S194" s="28"/>
    </row>
    <row r="195" spans="1:19">
      <c r="A195" s="23" t="s">
        <v>64</v>
      </c>
      <c r="B195" s="5"/>
      <c r="C195" s="5"/>
      <c r="D195" s="5"/>
      <c r="E195" s="23" t="s">
        <v>277</v>
      </c>
      <c r="F195" s="5"/>
      <c r="G195" s="27">
        <v>86618.49</v>
      </c>
      <c r="H195" s="27"/>
      <c r="I195" s="24"/>
      <c r="J195" s="24"/>
      <c r="K195" s="25"/>
      <c r="L195" s="25"/>
      <c r="M195" s="25"/>
      <c r="N195" s="25"/>
      <c r="O195" s="24">
        <f t="shared" si="7"/>
        <v>86618.49</v>
      </c>
      <c r="P195" s="28"/>
      <c r="Q195" s="28"/>
      <c r="R195" s="7"/>
      <c r="S195" s="28"/>
    </row>
    <row r="196" spans="1:19">
      <c r="A196" s="23" t="s">
        <v>66</v>
      </c>
      <c r="B196" s="5"/>
      <c r="C196" s="5"/>
      <c r="D196" s="5"/>
      <c r="E196" s="23" t="s">
        <v>278</v>
      </c>
      <c r="F196" s="5"/>
      <c r="G196" s="27">
        <v>1858</v>
      </c>
      <c r="H196" s="27"/>
      <c r="I196" s="24"/>
      <c r="J196" s="24"/>
      <c r="K196" s="25"/>
      <c r="L196" s="25"/>
      <c r="M196" s="25"/>
      <c r="N196" s="25"/>
      <c r="O196" s="24">
        <f t="shared" si="7"/>
        <v>1858</v>
      </c>
      <c r="P196" s="28"/>
      <c r="Q196" s="28"/>
      <c r="R196" s="7"/>
      <c r="S196" s="28"/>
    </row>
    <row r="197" spans="1:19">
      <c r="A197" s="5"/>
      <c r="B197" s="5"/>
      <c r="C197" s="5"/>
      <c r="D197" s="5"/>
      <c r="E197" s="5"/>
      <c r="F197" s="5"/>
      <c r="G197" s="27"/>
      <c r="H197" s="27"/>
      <c r="I197" s="24"/>
      <c r="J197" s="24"/>
      <c r="K197" s="25"/>
      <c r="L197" s="25"/>
      <c r="M197" s="25"/>
      <c r="N197" s="25"/>
      <c r="O197" s="24"/>
      <c r="P197" s="28"/>
      <c r="Q197" s="28"/>
      <c r="R197" s="7"/>
      <c r="S197" s="28"/>
    </row>
    <row r="198" spans="1:19">
      <c r="A198" s="23" t="s">
        <v>279</v>
      </c>
      <c r="B198" s="5"/>
      <c r="C198" s="22" t="s">
        <v>280</v>
      </c>
      <c r="D198" s="5"/>
      <c r="E198" s="23" t="s">
        <v>27</v>
      </c>
      <c r="F198" s="5"/>
      <c r="G198" s="27"/>
      <c r="H198" s="27"/>
      <c r="I198" s="24">
        <f>+G199</f>
        <v>208811.43</v>
      </c>
      <c r="J198" s="24"/>
      <c r="K198" s="25">
        <f>208811.43+0</f>
        <v>208811.43</v>
      </c>
      <c r="L198" s="25"/>
      <c r="M198" s="25">
        <v>0</v>
      </c>
      <c r="N198" s="25"/>
      <c r="O198" s="26">
        <f>I198+M198</f>
        <v>208811.43</v>
      </c>
      <c r="P198" s="28"/>
      <c r="Q198" s="28"/>
      <c r="R198" s="7"/>
      <c r="S198" s="28"/>
    </row>
    <row r="199" spans="1:19">
      <c r="A199" s="23" t="s">
        <v>23</v>
      </c>
      <c r="B199" s="5"/>
      <c r="C199" s="5"/>
      <c r="D199" s="5"/>
      <c r="E199" s="23" t="s">
        <v>281</v>
      </c>
      <c r="F199" s="5"/>
      <c r="G199" s="27">
        <v>208811.43</v>
      </c>
      <c r="H199" s="27"/>
      <c r="I199" s="24"/>
      <c r="J199" s="24"/>
      <c r="K199" s="25"/>
      <c r="L199" s="25"/>
      <c r="M199" s="25"/>
      <c r="N199" s="25"/>
      <c r="O199" s="24">
        <f>G199+M199</f>
        <v>208811.43</v>
      </c>
      <c r="P199" s="28"/>
      <c r="Q199" s="28"/>
      <c r="R199" s="7"/>
      <c r="S199" s="28"/>
    </row>
    <row r="200" spans="1:19">
      <c r="A200" s="5"/>
      <c r="B200" s="5"/>
      <c r="C200" s="5"/>
      <c r="D200" s="5"/>
      <c r="E200" s="5"/>
      <c r="F200" s="5"/>
      <c r="G200" s="27"/>
      <c r="H200" s="27"/>
      <c r="I200" s="24"/>
      <c r="J200" s="24"/>
      <c r="K200" s="25"/>
      <c r="L200" s="25"/>
      <c r="M200" s="25"/>
      <c r="N200" s="25"/>
      <c r="O200" s="24"/>
      <c r="P200" s="28"/>
      <c r="Q200" s="28"/>
      <c r="R200" s="7"/>
      <c r="S200" s="28"/>
    </row>
    <row r="201" spans="1:19">
      <c r="A201" s="23" t="s">
        <v>282</v>
      </c>
      <c r="B201" s="5"/>
      <c r="C201" s="22">
        <v>3951</v>
      </c>
      <c r="D201" s="5"/>
      <c r="E201" s="23" t="s">
        <v>283</v>
      </c>
      <c r="F201" s="5"/>
      <c r="G201" s="27"/>
      <c r="H201" s="27"/>
      <c r="I201" s="24">
        <f>SUM(G202:G203)</f>
        <v>4920.57</v>
      </c>
      <c r="J201" s="24"/>
      <c r="K201" s="25">
        <f>I201+0</f>
        <v>4920.57</v>
      </c>
      <c r="L201" s="25"/>
      <c r="M201" s="25">
        <v>0</v>
      </c>
      <c r="N201" s="25"/>
      <c r="O201" s="26">
        <f>I201+M201</f>
        <v>4920.57</v>
      </c>
      <c r="P201" s="28"/>
      <c r="Q201" s="29"/>
      <c r="R201" s="7"/>
      <c r="S201" s="28"/>
    </row>
    <row r="202" spans="1:19">
      <c r="A202" s="23" t="s">
        <v>23</v>
      </c>
      <c r="B202" s="5"/>
      <c r="C202" s="5"/>
      <c r="D202" s="5"/>
      <c r="E202" s="23" t="s">
        <v>284</v>
      </c>
      <c r="F202" s="5"/>
      <c r="G202" s="27">
        <v>4751.67</v>
      </c>
      <c r="H202" s="27"/>
      <c r="I202" s="24"/>
      <c r="J202" s="24"/>
      <c r="K202" s="25"/>
      <c r="L202" s="25"/>
      <c r="M202" s="25"/>
      <c r="N202" s="25"/>
      <c r="O202" s="24">
        <f>G202+M202</f>
        <v>4751.67</v>
      </c>
      <c r="P202" s="28"/>
      <c r="Q202" s="28"/>
      <c r="R202" s="7"/>
      <c r="S202" s="28"/>
    </row>
    <row r="203" spans="1:19">
      <c r="A203" s="23" t="s">
        <v>29</v>
      </c>
      <c r="B203" s="5"/>
      <c r="C203" s="5"/>
      <c r="D203" s="5"/>
      <c r="E203" s="23" t="s">
        <v>285</v>
      </c>
      <c r="F203" s="5"/>
      <c r="G203" s="27">
        <v>168.9</v>
      </c>
      <c r="H203" s="27"/>
      <c r="I203" s="24"/>
      <c r="J203" s="24"/>
      <c r="K203" s="25"/>
      <c r="L203" s="25"/>
      <c r="M203" s="25"/>
      <c r="N203" s="25"/>
      <c r="O203" s="24">
        <f>G203+M203</f>
        <v>168.9</v>
      </c>
      <c r="P203" s="28"/>
      <c r="Q203" s="28"/>
      <c r="R203" s="7"/>
      <c r="S203" s="28"/>
    </row>
    <row r="204" spans="1:19">
      <c r="A204" s="5"/>
      <c r="B204" s="5"/>
      <c r="C204" s="5"/>
      <c r="D204" s="5"/>
      <c r="E204" s="5"/>
      <c r="F204" s="5"/>
      <c r="G204" s="27"/>
      <c r="H204" s="27"/>
      <c r="I204" s="24"/>
      <c r="J204" s="24"/>
      <c r="K204" s="25"/>
      <c r="L204" s="25"/>
      <c r="M204" s="25"/>
      <c r="N204" s="25"/>
      <c r="O204" s="24"/>
      <c r="P204" s="28"/>
      <c r="Q204" s="28"/>
      <c r="R204" s="7"/>
      <c r="S204" s="28"/>
    </row>
    <row r="205" spans="1:19">
      <c r="A205" s="23" t="s">
        <v>286</v>
      </c>
      <c r="B205" s="5"/>
      <c r="C205" s="22" t="s">
        <v>287</v>
      </c>
      <c r="D205" s="5"/>
      <c r="E205" s="23" t="s">
        <v>288</v>
      </c>
      <c r="F205" s="5"/>
      <c r="G205" s="27"/>
      <c r="H205" s="27"/>
      <c r="I205" s="24">
        <f>+G206</f>
        <v>7640.13</v>
      </c>
      <c r="J205" s="24"/>
      <c r="K205" s="25">
        <f>I205+0</f>
        <v>7640.13</v>
      </c>
      <c r="L205" s="25"/>
      <c r="M205" s="25">
        <v>0</v>
      </c>
      <c r="N205" s="25"/>
      <c r="O205" s="26">
        <f>I205+M205</f>
        <v>7640.13</v>
      </c>
      <c r="P205" s="28"/>
      <c r="Q205" s="28"/>
      <c r="R205" s="7"/>
      <c r="S205" s="28"/>
    </row>
    <row r="206" spans="1:19">
      <c r="A206" s="23" t="s">
        <v>23</v>
      </c>
      <c r="B206" s="5"/>
      <c r="C206" s="5"/>
      <c r="D206" s="5"/>
      <c r="E206" s="23" t="s">
        <v>289</v>
      </c>
      <c r="F206" s="5"/>
      <c r="G206" s="24">
        <v>7640.13</v>
      </c>
      <c r="H206" s="27"/>
      <c r="I206" s="24"/>
      <c r="J206" s="24"/>
      <c r="K206" s="25"/>
      <c r="L206" s="25"/>
      <c r="M206" s="25"/>
      <c r="N206" s="25"/>
      <c r="O206" s="24">
        <f>G206+M206</f>
        <v>7640.13</v>
      </c>
      <c r="P206" s="28"/>
      <c r="Q206" s="28"/>
      <c r="R206" s="7"/>
      <c r="S206" s="28"/>
    </row>
    <row r="207" spans="1:19">
      <c r="A207" s="5"/>
      <c r="B207" s="5"/>
      <c r="C207" s="5"/>
      <c r="D207" s="5"/>
      <c r="E207" s="5"/>
      <c r="F207" s="5"/>
      <c r="G207" s="24"/>
      <c r="H207" s="27"/>
      <c r="I207" s="24"/>
      <c r="J207" s="24"/>
      <c r="K207" s="25"/>
      <c r="L207" s="25"/>
      <c r="M207" s="25"/>
      <c r="N207" s="25"/>
      <c r="O207" s="24"/>
      <c r="P207" s="28"/>
      <c r="Q207" s="28"/>
      <c r="R207" s="7"/>
      <c r="S207" s="28"/>
    </row>
    <row r="208" spans="1:19">
      <c r="A208" s="23" t="s">
        <v>290</v>
      </c>
      <c r="B208" s="5"/>
      <c r="C208" s="22" t="s">
        <v>291</v>
      </c>
      <c r="D208" s="5"/>
      <c r="E208" s="23" t="s">
        <v>292</v>
      </c>
      <c r="F208" s="5"/>
      <c r="G208" s="24"/>
      <c r="H208" s="27"/>
      <c r="I208" s="24">
        <f>+G209</f>
        <v>472882.93</v>
      </c>
      <c r="J208" s="24"/>
      <c r="K208" s="25">
        <f>I208+0</f>
        <v>472882.93</v>
      </c>
      <c r="L208" s="25"/>
      <c r="M208" s="25">
        <v>0</v>
      </c>
      <c r="N208" s="25"/>
      <c r="O208" s="26">
        <f>I208+M208</f>
        <v>472882.93</v>
      </c>
      <c r="P208" s="28"/>
      <c r="Q208" s="28"/>
      <c r="R208" s="7"/>
      <c r="S208" s="28"/>
    </row>
    <row r="209" spans="1:19" ht="15.75" thickBot="1">
      <c r="A209" s="23" t="s">
        <v>23</v>
      </c>
      <c r="B209" s="5"/>
      <c r="C209" s="5"/>
      <c r="D209" s="5"/>
      <c r="E209" s="23" t="s">
        <v>293</v>
      </c>
      <c r="F209" s="5"/>
      <c r="G209" s="38">
        <f>206797.56+266085.37</f>
        <v>472882.93</v>
      </c>
      <c r="H209" s="27"/>
      <c r="I209" s="38"/>
      <c r="J209" s="39"/>
      <c r="K209" s="38"/>
      <c r="L209" s="39"/>
      <c r="M209" s="38"/>
      <c r="N209" s="39"/>
      <c r="O209" s="38">
        <f>G209+M209</f>
        <v>472882.93</v>
      </c>
      <c r="P209" s="28"/>
      <c r="Q209" s="28"/>
      <c r="R209" s="7"/>
      <c r="S209" s="28"/>
    </row>
    <row r="210" spans="1:19">
      <c r="A210" s="5"/>
      <c r="B210" s="5"/>
      <c r="C210" s="5"/>
      <c r="D210" s="5"/>
      <c r="E210" s="5"/>
      <c r="F210" s="5"/>
      <c r="G210" s="27"/>
      <c r="H210" s="27"/>
      <c r="I210" s="24"/>
      <c r="J210" s="24"/>
      <c r="K210" s="25"/>
      <c r="L210" s="25"/>
      <c r="M210" s="25"/>
      <c r="N210" s="25"/>
      <c r="O210" s="24"/>
      <c r="P210" s="28"/>
      <c r="Q210" s="28"/>
      <c r="R210" s="7"/>
      <c r="S210" s="28"/>
    </row>
    <row r="211" spans="1:19">
      <c r="A211" s="23" t="s">
        <v>294</v>
      </c>
      <c r="B211" s="5"/>
      <c r="C211" s="5"/>
      <c r="D211" s="5"/>
      <c r="E211" s="23" t="s">
        <v>295</v>
      </c>
      <c r="F211" s="5"/>
      <c r="G211" s="40">
        <f>SUM(G12:G209)</f>
        <v>262149508.64999995</v>
      </c>
      <c r="H211" s="40"/>
      <c r="I211" s="26">
        <f>SUM(I11:I210)</f>
        <v>262149508.65000004</v>
      </c>
      <c r="J211" s="26"/>
      <c r="K211" s="26">
        <f>SUM(K11:K210)</f>
        <v>262149508.65000004</v>
      </c>
      <c r="L211" s="26"/>
      <c r="M211" s="26">
        <f>SUM(M166,M117,M105,M68,M50)</f>
        <v>138591482.88</v>
      </c>
      <c r="N211" s="26"/>
      <c r="O211" s="26">
        <f>O12+O14+O19+O25+O28+O31+O37+O40+O50+O68+O91+O105+O117+O166+O190+O198+O201+O205+O208</f>
        <v>400740991.53000003</v>
      </c>
      <c r="P211" s="29"/>
      <c r="Q211" s="29"/>
      <c r="R211" s="7"/>
      <c r="S211" s="41"/>
    </row>
    <row r="212" spans="1:19">
      <c r="A212" s="5"/>
      <c r="B212" s="5"/>
      <c r="C212" s="5"/>
      <c r="D212" s="5"/>
      <c r="E212" s="5"/>
      <c r="F212" s="5"/>
      <c r="G212" s="42" t="s">
        <v>296</v>
      </c>
      <c r="H212" s="43"/>
      <c r="I212" s="44" t="s">
        <v>296</v>
      </c>
      <c r="J212" s="45"/>
      <c r="K212" s="46" t="s">
        <v>297</v>
      </c>
      <c r="L212" s="46"/>
      <c r="M212" s="46" t="s">
        <v>297</v>
      </c>
      <c r="N212" s="25"/>
      <c r="O212" s="46" t="s">
        <v>297</v>
      </c>
      <c r="P212" s="47"/>
      <c r="Q212" s="47"/>
      <c r="R212" s="7"/>
      <c r="S212" s="48"/>
    </row>
    <row r="213" spans="1:19">
      <c r="A213" s="5"/>
      <c r="B213" s="5"/>
      <c r="C213" s="5"/>
      <c r="D213" s="5"/>
      <c r="E213" s="5"/>
      <c r="F213" s="5"/>
      <c r="G213" s="27"/>
      <c r="H213" s="27"/>
      <c r="I213" s="24"/>
      <c r="J213" s="30"/>
      <c r="K213" s="25"/>
      <c r="L213" s="30"/>
      <c r="M213" s="39"/>
      <c r="N213" s="30"/>
      <c r="O213" s="49"/>
      <c r="P213" s="35"/>
      <c r="Q213" s="35"/>
      <c r="R213" s="5"/>
      <c r="S213" s="35"/>
    </row>
    <row r="214" spans="1:19">
      <c r="A214" s="5"/>
      <c r="B214" s="5"/>
      <c r="C214" s="5"/>
      <c r="D214" s="5"/>
      <c r="E214" s="5"/>
      <c r="F214" s="5"/>
      <c r="G214" s="27"/>
      <c r="H214" s="27"/>
      <c r="I214" s="24">
        <f>I211-K211</f>
        <v>0</v>
      </c>
      <c r="J214" s="30"/>
      <c r="K214" s="25"/>
      <c r="L214" s="30"/>
      <c r="M214" s="50">
        <v>138591482.88</v>
      </c>
      <c r="N214" s="51" t="s">
        <v>298</v>
      </c>
      <c r="O214" s="49"/>
      <c r="P214" s="35"/>
      <c r="Q214" s="35"/>
      <c r="R214" s="5"/>
      <c r="S214" s="35"/>
    </row>
    <row r="215" spans="1:19">
      <c r="A215" s="5"/>
      <c r="B215" s="5"/>
      <c r="C215" s="5"/>
      <c r="D215" s="5"/>
      <c r="E215" s="5"/>
      <c r="F215" s="5"/>
      <c r="G215" s="5"/>
      <c r="H215" s="5"/>
      <c r="I215" s="24"/>
      <c r="J215" s="30"/>
      <c r="K215" s="52" t="s">
        <v>299</v>
      </c>
      <c r="L215" s="30"/>
      <c r="M215" s="39"/>
      <c r="N215" s="30"/>
      <c r="O215" s="49"/>
      <c r="P215" s="35"/>
      <c r="Q215" s="35"/>
      <c r="R215" s="5"/>
      <c r="S215" s="5"/>
    </row>
    <row r="216" spans="1:19" ht="15.75" thickBot="1">
      <c r="A216" s="5"/>
      <c r="B216" s="5"/>
      <c r="C216" s="5"/>
      <c r="D216" s="5"/>
      <c r="E216" s="53"/>
      <c r="F216" s="5"/>
      <c r="G216" s="20" t="s">
        <v>300</v>
      </c>
      <c r="H216" s="5"/>
      <c r="I216" s="24"/>
      <c r="J216" s="30"/>
      <c r="K216" s="25"/>
      <c r="L216" s="30"/>
      <c r="M216" s="39"/>
      <c r="N216" s="30"/>
      <c r="O216" s="25"/>
      <c r="P216" s="5"/>
      <c r="Q216" s="5"/>
      <c r="R216" s="5"/>
      <c r="S216" s="5"/>
    </row>
    <row r="217" spans="1:19">
      <c r="A217" s="5"/>
      <c r="B217" s="5"/>
      <c r="C217" s="5"/>
      <c r="D217" s="5"/>
      <c r="E217" s="53"/>
      <c r="F217" s="5"/>
      <c r="G217" s="54">
        <v>1580</v>
      </c>
      <c r="H217" s="55"/>
      <c r="I217" s="56"/>
      <c r="J217" s="57"/>
      <c r="K217" s="52">
        <v>1336861.6200000001</v>
      </c>
      <c r="L217" s="30"/>
      <c r="M217" s="24"/>
      <c r="N217" s="30"/>
      <c r="O217" s="49"/>
      <c r="P217" s="5"/>
      <c r="Q217" s="5"/>
      <c r="R217" s="5"/>
      <c r="S217" s="5"/>
    </row>
    <row r="218" spans="1:19" ht="15.75" thickBot="1">
      <c r="A218" s="5"/>
      <c r="B218" s="5"/>
      <c r="C218" s="5"/>
      <c r="D218" s="5"/>
      <c r="E218" s="53">
        <f>SUM(E216:E217)</f>
        <v>0</v>
      </c>
      <c r="F218" s="5"/>
      <c r="G218" s="54">
        <v>1581</v>
      </c>
      <c r="H218" s="55"/>
      <c r="I218" s="56"/>
      <c r="J218" s="57"/>
      <c r="K218" s="58">
        <v>137254621.25999999</v>
      </c>
      <c r="L218" s="30"/>
      <c r="M218" s="24"/>
      <c r="N218" s="30"/>
      <c r="O218" s="49"/>
      <c r="P218" s="5"/>
      <c r="Q218" s="5"/>
      <c r="R218" s="5"/>
      <c r="S218" s="5"/>
    </row>
    <row r="219" spans="1:19">
      <c r="A219" s="5"/>
      <c r="B219" s="5"/>
      <c r="C219" s="5"/>
      <c r="D219" s="5"/>
      <c r="E219" s="53"/>
      <c r="F219" s="5"/>
      <c r="G219" s="54"/>
      <c r="H219" s="55"/>
      <c r="I219" s="56"/>
      <c r="J219" s="57"/>
      <c r="K219" s="32">
        <f>SUM(K217:K218)</f>
        <v>138591482.88</v>
      </c>
      <c r="L219" s="30"/>
      <c r="M219" s="24"/>
      <c r="N219" s="30"/>
      <c r="O219" s="49"/>
      <c r="P219" s="5"/>
      <c r="Q219" s="5"/>
      <c r="R219" s="5"/>
      <c r="S219" s="5"/>
    </row>
    <row r="220" spans="1:19">
      <c r="A220" s="5"/>
      <c r="B220" s="5"/>
      <c r="C220" s="5"/>
      <c r="D220" s="5"/>
      <c r="E220" s="53"/>
      <c r="F220" s="5"/>
      <c r="G220" s="54"/>
      <c r="H220" s="55"/>
      <c r="I220" s="56"/>
      <c r="J220" s="57"/>
      <c r="K220" s="25"/>
      <c r="L220" s="30"/>
      <c r="M220" s="24"/>
      <c r="N220" s="30"/>
      <c r="O220" s="49"/>
      <c r="P220" s="5"/>
      <c r="Q220" s="5"/>
      <c r="R220" s="5"/>
      <c r="S220" s="5"/>
    </row>
    <row r="221" spans="1:19">
      <c r="A221" s="5"/>
      <c r="B221" s="5"/>
      <c r="C221" s="5"/>
      <c r="D221" s="5"/>
      <c r="E221" s="5"/>
      <c r="F221" s="5"/>
      <c r="G221" s="59">
        <v>3040</v>
      </c>
      <c r="H221" s="5"/>
      <c r="I221" s="49"/>
      <c r="J221" s="30"/>
      <c r="K221" s="32">
        <v>219199.85</v>
      </c>
      <c r="L221" s="30"/>
      <c r="M221" s="24"/>
      <c r="N221" s="30"/>
      <c r="O221" s="49"/>
      <c r="P221" s="5"/>
      <c r="Q221" s="5"/>
      <c r="R221" s="5"/>
      <c r="S221" s="5"/>
    </row>
    <row r="222" spans="1:19">
      <c r="A222" s="5"/>
      <c r="B222" s="5"/>
      <c r="C222" s="5"/>
      <c r="D222" s="5"/>
      <c r="E222" s="53"/>
      <c r="F222" s="5"/>
      <c r="G222" s="59">
        <v>3050</v>
      </c>
      <c r="H222" s="5"/>
      <c r="I222" s="25"/>
      <c r="J222" s="30"/>
      <c r="K222" s="32">
        <v>895942.95</v>
      </c>
      <c r="L222" s="30"/>
      <c r="M222" s="24"/>
      <c r="N222" s="30"/>
      <c r="O222" s="49"/>
      <c r="P222" s="5"/>
      <c r="Q222" s="5"/>
      <c r="R222" s="5"/>
      <c r="S222" s="5"/>
    </row>
    <row r="223" spans="1:19">
      <c r="A223" s="5"/>
      <c r="B223" s="5"/>
      <c r="C223" s="5"/>
      <c r="D223" s="5"/>
      <c r="E223" s="60"/>
      <c r="F223" s="5"/>
      <c r="G223" s="61">
        <v>3070</v>
      </c>
      <c r="H223" s="5"/>
      <c r="I223" s="25"/>
      <c r="J223" s="30"/>
      <c r="K223" s="32">
        <v>110244.67</v>
      </c>
      <c r="L223" s="30"/>
      <c r="M223" s="24"/>
      <c r="N223" s="30"/>
      <c r="O223" s="49"/>
      <c r="P223" s="5"/>
      <c r="Q223" s="5" t="s">
        <v>3</v>
      </c>
      <c r="R223" s="5"/>
      <c r="S223" s="5"/>
    </row>
    <row r="224" spans="1:19">
      <c r="A224" s="5"/>
      <c r="B224" s="5"/>
      <c r="C224" s="5"/>
      <c r="D224" s="5"/>
      <c r="E224" s="5"/>
      <c r="F224" s="5"/>
      <c r="G224" s="59">
        <v>3080</v>
      </c>
      <c r="H224" s="5"/>
      <c r="I224" s="25"/>
      <c r="J224" s="30"/>
      <c r="K224" s="32">
        <v>881933.33</v>
      </c>
      <c r="L224" s="30"/>
      <c r="M224" s="24"/>
      <c r="N224" s="30"/>
      <c r="O224" s="49"/>
      <c r="P224" s="5"/>
      <c r="Q224" s="5"/>
      <c r="R224" s="5"/>
      <c r="S224" s="5"/>
    </row>
    <row r="225" spans="1:19">
      <c r="A225" s="5"/>
      <c r="B225" s="5"/>
      <c r="C225" s="5"/>
      <c r="D225" s="5"/>
      <c r="E225" s="5"/>
      <c r="F225" s="5"/>
      <c r="G225" s="59">
        <v>3090</v>
      </c>
      <c r="H225" s="5"/>
      <c r="I225" s="25"/>
      <c r="J225" s="30"/>
      <c r="K225" s="32">
        <v>88218.7</v>
      </c>
      <c r="L225" s="30"/>
      <c r="M225" s="24"/>
      <c r="N225" s="30"/>
      <c r="O225" s="49"/>
      <c r="P225" s="5"/>
      <c r="Q225" s="5"/>
      <c r="R225" s="5"/>
      <c r="S225" s="5"/>
    </row>
    <row r="226" spans="1:19">
      <c r="A226" s="5"/>
      <c r="B226" s="5"/>
      <c r="C226" s="5"/>
      <c r="D226" s="5"/>
      <c r="E226" s="5"/>
      <c r="F226" s="5"/>
      <c r="G226" s="59">
        <v>3132</v>
      </c>
      <c r="H226" s="5"/>
      <c r="I226" s="25"/>
      <c r="J226" s="30"/>
      <c r="K226" s="32">
        <v>9010</v>
      </c>
      <c r="L226" s="30"/>
      <c r="M226" s="24"/>
      <c r="N226" s="30"/>
      <c r="O226" s="49"/>
      <c r="P226" s="5"/>
      <c r="Q226" s="5"/>
      <c r="R226" s="5"/>
      <c r="S226" s="5"/>
    </row>
    <row r="227" spans="1:19">
      <c r="A227" s="5"/>
      <c r="B227" s="5"/>
      <c r="C227" s="5"/>
      <c r="D227" s="5"/>
      <c r="E227" s="5"/>
      <c r="F227" s="5"/>
      <c r="G227" s="59">
        <v>3430</v>
      </c>
      <c r="H227" s="30"/>
      <c r="I227" s="25"/>
      <c r="J227" s="30"/>
      <c r="K227" s="32">
        <v>1056.51</v>
      </c>
      <c r="L227" s="30"/>
      <c r="M227" s="24"/>
      <c r="N227" s="30"/>
      <c r="O227" s="49"/>
      <c r="P227" s="5"/>
      <c r="Q227" s="5"/>
      <c r="R227" s="5"/>
      <c r="S227" s="5"/>
    </row>
    <row r="228" spans="1:19">
      <c r="A228" s="5"/>
      <c r="B228" s="5"/>
      <c r="C228" s="5"/>
      <c r="D228" s="5"/>
      <c r="E228" s="5"/>
      <c r="F228" s="5"/>
      <c r="G228" s="59">
        <v>3740</v>
      </c>
      <c r="H228" s="5"/>
      <c r="I228" s="25"/>
      <c r="J228" s="30"/>
      <c r="K228" s="32">
        <v>18544.78</v>
      </c>
      <c r="L228" s="30"/>
      <c r="M228" s="24"/>
      <c r="N228" s="30"/>
      <c r="O228" s="49"/>
      <c r="P228" s="5"/>
      <c r="Q228" s="5" t="s">
        <v>3</v>
      </c>
      <c r="R228" s="5"/>
      <c r="S228" s="5"/>
    </row>
    <row r="229" spans="1:19">
      <c r="A229" s="5"/>
      <c r="B229" s="5"/>
      <c r="C229" s="5"/>
      <c r="D229" s="5"/>
      <c r="E229" s="5"/>
      <c r="F229" s="5"/>
      <c r="G229" s="59">
        <v>3750</v>
      </c>
      <c r="H229" s="5"/>
      <c r="I229" s="25"/>
      <c r="J229" s="30"/>
      <c r="K229" s="32">
        <v>1624545.66</v>
      </c>
      <c r="L229" s="30"/>
      <c r="M229" s="24"/>
      <c r="N229" s="30"/>
      <c r="O229" s="49"/>
      <c r="P229" s="5"/>
      <c r="Q229" s="5"/>
      <c r="R229" s="5"/>
      <c r="S229" s="5"/>
    </row>
    <row r="230" spans="1:19">
      <c r="A230" s="5"/>
      <c r="B230" s="5"/>
      <c r="C230" s="5"/>
      <c r="D230" s="5"/>
      <c r="E230" s="5"/>
      <c r="F230" s="5"/>
      <c r="G230" s="61">
        <v>3760</v>
      </c>
      <c r="H230" s="5"/>
      <c r="I230" s="25"/>
      <c r="J230" s="30"/>
      <c r="K230" s="32">
        <v>131902441.81</v>
      </c>
      <c r="L230" s="30"/>
      <c r="M230" s="24"/>
      <c r="N230" s="30"/>
      <c r="O230" s="49"/>
      <c r="P230" s="5"/>
      <c r="Q230" s="5"/>
      <c r="R230" s="5"/>
      <c r="S230" s="5"/>
    </row>
    <row r="231" spans="1:19">
      <c r="A231" s="5"/>
      <c r="B231" s="5"/>
      <c r="C231" s="5"/>
      <c r="D231" s="5"/>
      <c r="E231" s="5"/>
      <c r="F231" s="5"/>
      <c r="G231" s="61">
        <v>3780</v>
      </c>
      <c r="H231" s="5"/>
      <c r="I231" s="25"/>
      <c r="J231" s="30"/>
      <c r="K231" s="32">
        <v>4835413.8</v>
      </c>
      <c r="L231" s="30"/>
      <c r="M231" s="24"/>
      <c r="N231" s="30"/>
      <c r="O231" s="49"/>
      <c r="P231" s="5"/>
      <c r="Q231" s="5"/>
      <c r="R231" s="5"/>
      <c r="S231" s="5"/>
    </row>
    <row r="232" spans="1:19">
      <c r="A232" s="5"/>
      <c r="B232" s="5"/>
      <c r="C232" s="5"/>
      <c r="D232" s="5"/>
      <c r="E232" s="5"/>
      <c r="F232" s="5"/>
      <c r="G232" s="61">
        <v>3790</v>
      </c>
      <c r="H232" s="5"/>
      <c r="I232" s="25"/>
      <c r="J232" s="30"/>
      <c r="K232" s="32">
        <v>620646.29</v>
      </c>
      <c r="L232" s="30"/>
      <c r="M232" s="24"/>
      <c r="N232" s="30"/>
      <c r="O232" s="49"/>
      <c r="P232" s="5"/>
      <c r="Q232" s="5"/>
      <c r="R232" s="5"/>
      <c r="S232" s="5"/>
    </row>
    <row r="233" spans="1:19">
      <c r="A233" s="5"/>
      <c r="B233" s="5"/>
      <c r="C233" s="5"/>
      <c r="D233" s="5"/>
      <c r="E233" s="5"/>
      <c r="F233" s="5"/>
      <c r="G233" s="61">
        <v>3800</v>
      </c>
      <c r="H233" s="5"/>
      <c r="I233" s="25"/>
      <c r="J233" s="30"/>
      <c r="K233" s="32">
        <v>99857473.340000004</v>
      </c>
      <c r="L233" s="30"/>
      <c r="M233" s="30"/>
      <c r="N233" s="30"/>
      <c r="O233" s="49"/>
      <c r="P233" s="5"/>
      <c r="Q233" s="5"/>
      <c r="R233" s="5"/>
      <c r="S233" s="5"/>
    </row>
    <row r="234" spans="1:19">
      <c r="A234" s="5"/>
      <c r="B234" s="5"/>
      <c r="C234" s="5"/>
      <c r="D234" s="5"/>
      <c r="E234" s="5"/>
      <c r="F234" s="5"/>
      <c r="G234" s="61">
        <v>3810</v>
      </c>
      <c r="H234" s="5"/>
      <c r="I234" s="49"/>
      <c r="J234" s="30"/>
      <c r="K234" s="32">
        <v>18483898.02</v>
      </c>
      <c r="L234" s="30"/>
      <c r="M234" s="24"/>
      <c r="N234" s="30"/>
      <c r="O234" s="49"/>
      <c r="P234" s="5"/>
      <c r="Q234" s="5"/>
      <c r="R234" s="5"/>
      <c r="S234" s="5"/>
    </row>
    <row r="235" spans="1:19">
      <c r="A235" s="5"/>
      <c r="B235" s="5"/>
      <c r="C235" s="5"/>
      <c r="D235" s="5"/>
      <c r="E235" s="5"/>
      <c r="F235" s="5"/>
      <c r="G235" s="62">
        <v>3820</v>
      </c>
      <c r="H235" s="5"/>
      <c r="I235" s="25"/>
      <c r="J235" s="30"/>
      <c r="K235" s="32">
        <v>0</v>
      </c>
      <c r="L235" s="30"/>
      <c r="M235" s="30"/>
      <c r="N235" s="30"/>
      <c r="O235" s="49"/>
      <c r="P235" s="5"/>
      <c r="Q235" s="5"/>
      <c r="R235" s="5"/>
      <c r="S235" s="5"/>
    </row>
    <row r="236" spans="1:19">
      <c r="A236" s="5"/>
      <c r="B236" s="5"/>
      <c r="C236" s="5"/>
      <c r="D236" s="5"/>
      <c r="E236" s="5"/>
      <c r="F236" s="5"/>
      <c r="G236" s="62">
        <v>3830</v>
      </c>
      <c r="H236" s="5"/>
      <c r="I236" s="25"/>
      <c r="J236" s="30"/>
      <c r="K236" s="32">
        <v>1468841.46</v>
      </c>
      <c r="L236" s="30"/>
      <c r="M236" s="24"/>
      <c r="N236" s="30"/>
      <c r="O236" s="49"/>
      <c r="P236" s="5"/>
      <c r="Q236" s="5"/>
      <c r="R236" s="5"/>
      <c r="S236" s="5"/>
    </row>
    <row r="237" spans="1:19">
      <c r="A237" s="5"/>
      <c r="B237" s="5"/>
      <c r="C237" s="5"/>
      <c r="D237" s="5"/>
      <c r="E237" s="5"/>
      <c r="F237" s="5"/>
      <c r="G237" s="62">
        <v>3840</v>
      </c>
      <c r="H237" s="5"/>
      <c r="I237" s="25"/>
      <c r="J237" s="30"/>
      <c r="K237" s="32">
        <v>0</v>
      </c>
      <c r="L237" s="30"/>
      <c r="M237" s="30"/>
      <c r="N237" s="30"/>
      <c r="O237" s="49"/>
      <c r="P237" s="5"/>
      <c r="Q237" s="5"/>
      <c r="R237" s="5"/>
      <c r="S237" s="5"/>
    </row>
    <row r="238" spans="1:19">
      <c r="A238" s="5"/>
      <c r="B238" s="5"/>
      <c r="C238" s="5"/>
      <c r="D238" s="5"/>
      <c r="E238" s="5"/>
      <c r="F238" s="5"/>
      <c r="G238" s="62">
        <v>3850</v>
      </c>
      <c r="H238" s="5"/>
      <c r="I238" s="25"/>
      <c r="J238" s="30"/>
      <c r="K238" s="32">
        <v>438898.93</v>
      </c>
      <c r="L238" s="30"/>
      <c r="M238" s="24"/>
      <c r="N238" s="30"/>
      <c r="O238" s="49"/>
      <c r="P238" s="5"/>
      <c r="Q238" s="5"/>
      <c r="R238" s="5"/>
      <c r="S238" s="5"/>
    </row>
    <row r="239" spans="1:19">
      <c r="A239" s="5"/>
      <c r="B239" s="5"/>
      <c r="C239" s="5"/>
      <c r="D239" s="5"/>
      <c r="E239" s="5"/>
      <c r="F239" s="5"/>
      <c r="G239" s="62">
        <v>3900</v>
      </c>
      <c r="H239" s="5"/>
      <c r="I239" s="25"/>
      <c r="J239" s="30"/>
      <c r="K239" s="32">
        <v>208811.43</v>
      </c>
      <c r="L239" s="30"/>
      <c r="M239" s="30"/>
      <c r="N239" s="30"/>
      <c r="O239" s="49"/>
      <c r="P239" s="5"/>
      <c r="Q239" s="5"/>
      <c r="R239" s="5"/>
      <c r="S239" s="5"/>
    </row>
    <row r="240" spans="1:19">
      <c r="A240" s="5"/>
      <c r="B240" s="5"/>
      <c r="C240" s="5"/>
      <c r="D240" s="5"/>
      <c r="E240" s="5"/>
      <c r="F240" s="5"/>
      <c r="G240" s="62">
        <v>3951</v>
      </c>
      <c r="H240" s="5"/>
      <c r="I240" s="25"/>
      <c r="J240" s="30"/>
      <c r="K240" s="32">
        <v>4920.57</v>
      </c>
      <c r="L240" s="30"/>
      <c r="M240" s="24"/>
      <c r="N240" s="30"/>
      <c r="O240" s="49"/>
      <c r="P240" s="5"/>
      <c r="Q240" s="5"/>
      <c r="R240" s="5"/>
      <c r="S240" s="5"/>
    </row>
    <row r="241" spans="1:19">
      <c r="A241" s="5"/>
      <c r="B241" s="5"/>
      <c r="C241" s="5"/>
      <c r="D241" s="5"/>
      <c r="E241" s="5"/>
      <c r="F241" s="5"/>
      <c r="G241" s="62">
        <v>3970</v>
      </c>
      <c r="H241" s="5"/>
      <c r="I241" s="25"/>
      <c r="J241" s="30"/>
      <c r="K241" s="32">
        <v>7640.13</v>
      </c>
      <c r="L241" s="30"/>
      <c r="M241" s="24"/>
      <c r="N241" s="30"/>
      <c r="O241" s="49"/>
      <c r="P241" s="5"/>
      <c r="Q241" s="5"/>
      <c r="R241" s="5"/>
      <c r="S241" s="5"/>
    </row>
    <row r="242" spans="1:19" ht="15.75" thickBot="1">
      <c r="A242" s="5"/>
      <c r="B242" s="5"/>
      <c r="C242" s="5"/>
      <c r="D242" s="5"/>
      <c r="E242" s="5"/>
      <c r="F242" s="5"/>
      <c r="G242" s="62">
        <v>3980</v>
      </c>
      <c r="H242" s="5"/>
      <c r="I242" s="25"/>
      <c r="J242" s="30"/>
      <c r="K242" s="58">
        <v>472882.93</v>
      </c>
      <c r="L242" s="30"/>
      <c r="M242" s="30"/>
      <c r="N242" s="30"/>
      <c r="O242" s="49"/>
      <c r="P242" s="5"/>
      <c r="Q242" s="5"/>
      <c r="R242" s="5"/>
      <c r="S242" s="5"/>
    </row>
    <row r="243" spans="1:19">
      <c r="A243" s="5"/>
      <c r="B243" s="5"/>
      <c r="C243" s="5"/>
      <c r="D243" s="5"/>
      <c r="E243" s="5"/>
      <c r="F243" s="5"/>
      <c r="G243" s="63"/>
      <c r="H243" s="5"/>
      <c r="I243" s="24"/>
      <c r="J243" s="30"/>
      <c r="K243" s="64">
        <f>SUM(K221:K242)</f>
        <v>262150565.16000003</v>
      </c>
      <c r="L243" s="30"/>
      <c r="M243" s="30"/>
      <c r="N243" s="30"/>
      <c r="O243" s="49"/>
      <c r="P243" s="5"/>
      <c r="Q243" s="5"/>
      <c r="R243" s="5"/>
      <c r="S243" s="5"/>
    </row>
    <row r="244" spans="1:19" ht="15.75" thickBot="1">
      <c r="A244" s="5"/>
      <c r="B244" s="5"/>
      <c r="C244" s="5"/>
      <c r="D244" s="5"/>
      <c r="E244" s="5"/>
      <c r="F244" s="5"/>
      <c r="G244" s="62">
        <v>3430</v>
      </c>
      <c r="H244" s="5"/>
      <c r="I244" s="24"/>
      <c r="J244" s="30"/>
      <c r="K244" s="58">
        <v>-1056.51</v>
      </c>
      <c r="L244" s="30"/>
      <c r="M244" s="30"/>
      <c r="N244" s="30"/>
      <c r="O244" s="49"/>
      <c r="P244" s="5"/>
      <c r="Q244" s="5"/>
      <c r="R244" s="5"/>
      <c r="S244" s="5"/>
    </row>
    <row r="245" spans="1:19">
      <c r="A245" s="5"/>
      <c r="B245" s="5"/>
      <c r="C245" s="5"/>
      <c r="D245" s="5"/>
      <c r="E245" s="5"/>
      <c r="F245" s="5"/>
      <c r="G245" s="63"/>
      <c r="H245" s="5"/>
      <c r="I245" s="24"/>
      <c r="J245" s="30"/>
      <c r="K245" s="64">
        <f>SUM(K243:K244)</f>
        <v>262149508.65000004</v>
      </c>
      <c r="L245" s="30"/>
      <c r="M245" s="30"/>
      <c r="N245" s="30"/>
      <c r="O245" s="49"/>
      <c r="P245" s="5"/>
      <c r="Q245" s="5"/>
      <c r="R245" s="5"/>
      <c r="S245" s="5"/>
    </row>
    <row r="246" spans="1:19" ht="15.75" thickBot="1">
      <c r="A246" s="5"/>
      <c r="B246" s="5"/>
      <c r="C246" s="5"/>
      <c r="D246" s="5"/>
      <c r="E246" s="5"/>
      <c r="F246" s="5"/>
      <c r="G246" s="63"/>
      <c r="H246" s="5"/>
      <c r="I246" s="24"/>
      <c r="J246" s="30"/>
      <c r="K246" s="38"/>
      <c r="L246" s="30"/>
      <c r="M246" s="30"/>
      <c r="N246" s="30"/>
      <c r="O246" s="49"/>
      <c r="P246" s="5"/>
      <c r="Q246" s="5"/>
      <c r="R246" s="5"/>
      <c r="S246" s="5"/>
    </row>
    <row r="247" spans="1:19">
      <c r="A247" s="5"/>
      <c r="B247" s="5"/>
      <c r="C247" s="5"/>
      <c r="D247" s="5"/>
      <c r="E247" s="5"/>
      <c r="F247" s="5"/>
      <c r="G247" s="63"/>
      <c r="H247" s="5"/>
      <c r="I247" s="24"/>
      <c r="J247" s="30"/>
      <c r="K247" s="65">
        <f>SUM(K245,K219)</f>
        <v>400740991.53000003</v>
      </c>
      <c r="L247" s="30"/>
      <c r="M247" s="30"/>
      <c r="N247" s="30"/>
      <c r="O247" s="49"/>
      <c r="P247" s="5"/>
      <c r="Q247" s="5"/>
      <c r="R247" s="5"/>
      <c r="S247" s="5"/>
    </row>
    <row r="248" spans="1:19">
      <c r="A248" s="5"/>
      <c r="B248" s="5"/>
      <c r="C248" s="5"/>
      <c r="D248" s="5"/>
      <c r="E248" s="5"/>
      <c r="F248" s="5"/>
      <c r="G248" s="63"/>
      <c r="H248" s="5"/>
      <c r="I248" s="27"/>
      <c r="J248" s="5"/>
      <c r="K248" s="6"/>
      <c r="L248" s="5"/>
      <c r="M248" s="5"/>
      <c r="N248" s="5"/>
      <c r="O248" s="66"/>
      <c r="P248" s="5"/>
      <c r="Q248" s="5"/>
      <c r="R248" s="5"/>
      <c r="S248" s="5"/>
    </row>
    <row r="249" spans="1:19">
      <c r="A249" s="5"/>
      <c r="B249" s="5"/>
      <c r="C249" s="5"/>
      <c r="D249" s="5"/>
      <c r="E249" s="5"/>
      <c r="F249" s="5"/>
      <c r="G249" s="5"/>
      <c r="H249" s="5"/>
      <c r="I249" s="27"/>
      <c r="J249" s="5"/>
      <c r="K249" s="21"/>
      <c r="L249" s="5"/>
      <c r="M249" s="5"/>
      <c r="N249" s="5"/>
      <c r="O249" s="66"/>
      <c r="P249" s="5"/>
      <c r="Q249" s="5"/>
      <c r="R249" s="5"/>
      <c r="S249" s="5"/>
    </row>
    <row r="250" spans="1:19">
      <c r="A250" s="5"/>
      <c r="B250" s="5"/>
      <c r="C250" s="5"/>
      <c r="D250" s="5"/>
      <c r="E250" s="21"/>
      <c r="F250" s="5"/>
      <c r="G250" s="67"/>
      <c r="H250" s="5"/>
      <c r="I250" s="27"/>
      <c r="J250" s="5"/>
      <c r="K250" s="6"/>
      <c r="L250" s="5"/>
      <c r="M250" s="35"/>
      <c r="N250" s="5"/>
      <c r="O250" s="66"/>
      <c r="P250" s="5"/>
      <c r="Q250" s="5"/>
      <c r="R250" s="5"/>
      <c r="S250" s="5"/>
    </row>
    <row r="251" spans="1:19">
      <c r="A251" s="5"/>
      <c r="B251" s="5"/>
      <c r="C251" s="5"/>
      <c r="D251" s="5"/>
      <c r="E251" s="5"/>
      <c r="F251" s="5"/>
      <c r="G251" s="67"/>
      <c r="H251" s="5"/>
      <c r="I251" s="27"/>
      <c r="J251" s="5"/>
      <c r="K251" s="6"/>
      <c r="L251" s="5"/>
      <c r="M251" s="5"/>
      <c r="N251" s="5"/>
      <c r="O251" s="66"/>
      <c r="P251" s="5"/>
      <c r="Q251" s="5"/>
      <c r="R251" s="5"/>
      <c r="S251" s="5"/>
    </row>
    <row r="252" spans="1:19">
      <c r="A252" s="5"/>
      <c r="B252" s="5"/>
      <c r="C252" s="5"/>
      <c r="D252" s="5"/>
      <c r="E252" s="5"/>
      <c r="F252" s="5"/>
      <c r="G252" s="5"/>
      <c r="H252" s="5"/>
      <c r="I252" s="27"/>
      <c r="J252" s="5"/>
      <c r="K252" s="6"/>
      <c r="L252" s="5"/>
      <c r="M252" s="5"/>
      <c r="N252" s="5"/>
      <c r="O252" s="21"/>
      <c r="P252" s="5"/>
      <c r="Q252" s="5"/>
      <c r="R252" s="5"/>
      <c r="S252" s="5"/>
    </row>
    <row r="253" spans="1:19">
      <c r="A253" s="5"/>
      <c r="B253" s="5"/>
      <c r="C253" s="5"/>
      <c r="D253" s="5"/>
      <c r="E253" s="5"/>
      <c r="F253" s="5"/>
      <c r="G253" s="5"/>
      <c r="H253" s="5"/>
      <c r="I253" s="27"/>
      <c r="J253" s="5"/>
      <c r="K253" s="6"/>
      <c r="L253" s="5"/>
      <c r="M253" s="5"/>
      <c r="N253" s="5"/>
      <c r="O253" s="21"/>
      <c r="P253" s="5"/>
      <c r="Q253" s="5"/>
      <c r="R253" s="5"/>
      <c r="S253" s="5"/>
    </row>
    <row r="254" spans="1:19">
      <c r="A254" s="5"/>
      <c r="B254" s="5"/>
      <c r="C254" s="5"/>
      <c r="D254" s="5"/>
      <c r="E254" s="5"/>
      <c r="F254" s="5"/>
      <c r="G254" s="5"/>
      <c r="H254" s="5"/>
      <c r="I254" s="27"/>
      <c r="J254" s="5"/>
      <c r="K254" s="6"/>
      <c r="L254" s="5"/>
      <c r="M254" s="5"/>
      <c r="N254" s="5"/>
      <c r="O254" s="21"/>
      <c r="P254" s="5"/>
      <c r="Q254" s="5"/>
      <c r="R254" s="5"/>
      <c r="S254" s="5"/>
    </row>
    <row r="255" spans="1:19">
      <c r="A255" s="5"/>
      <c r="B255" s="5"/>
      <c r="C255" s="5"/>
      <c r="D255" s="5"/>
      <c r="E255" s="5"/>
      <c r="F255" s="5"/>
      <c r="G255" s="5"/>
      <c r="H255" s="5"/>
      <c r="I255" s="27"/>
      <c r="J255" s="5"/>
      <c r="K255" s="21"/>
      <c r="L255" s="5"/>
      <c r="M255" s="5"/>
      <c r="N255" s="5"/>
      <c r="O255" s="21"/>
      <c r="P255" s="5"/>
      <c r="Q255" s="5"/>
      <c r="R255" s="5"/>
      <c r="S255" s="5"/>
    </row>
    <row r="256" spans="1:19">
      <c r="A256" s="5"/>
      <c r="B256" s="5"/>
      <c r="C256" s="5"/>
      <c r="D256" s="5"/>
      <c r="E256" s="5"/>
      <c r="F256" s="5"/>
      <c r="G256" s="5"/>
      <c r="H256" s="5"/>
      <c r="I256" s="27"/>
      <c r="J256" s="5"/>
      <c r="K256" s="21"/>
      <c r="L256" s="5"/>
      <c r="M256" s="5"/>
      <c r="N256" s="5"/>
      <c r="O256" s="21"/>
      <c r="P256" s="5"/>
      <c r="Q256" s="5"/>
      <c r="R256" s="5"/>
      <c r="S256" s="5"/>
    </row>
    <row r="257" spans="1:19">
      <c r="A257" s="5"/>
      <c r="B257" s="5"/>
      <c r="C257" s="5"/>
      <c r="D257" s="5"/>
      <c r="E257" s="5"/>
      <c r="F257" s="5"/>
      <c r="G257" s="5"/>
      <c r="H257" s="5"/>
      <c r="I257" s="27"/>
      <c r="J257" s="5"/>
      <c r="K257" s="21"/>
      <c r="L257" s="5"/>
      <c r="M257" s="5"/>
      <c r="N257" s="5"/>
      <c r="O257" s="21"/>
      <c r="P257" s="5"/>
      <c r="Q257" s="5"/>
      <c r="R257" s="5"/>
      <c r="S257" s="5"/>
    </row>
    <row r="258" spans="1:19">
      <c r="A258" s="5"/>
      <c r="B258" s="5"/>
      <c r="C258" s="5"/>
      <c r="D258" s="5"/>
      <c r="E258" s="5"/>
      <c r="F258" s="5"/>
      <c r="G258" s="5"/>
      <c r="H258" s="5"/>
      <c r="I258" s="27"/>
      <c r="J258" s="5"/>
      <c r="K258" s="21"/>
      <c r="L258" s="5"/>
      <c r="M258" s="5"/>
      <c r="N258" s="5"/>
      <c r="O258" s="21"/>
      <c r="P258" s="5"/>
      <c r="Q258" s="5"/>
      <c r="R258" s="5"/>
      <c r="S258" s="5"/>
    </row>
    <row r="259" spans="1:19">
      <c r="A259" s="5"/>
      <c r="B259" s="5"/>
      <c r="C259" s="5"/>
      <c r="D259" s="5"/>
      <c r="E259" s="5"/>
      <c r="F259" s="5"/>
      <c r="G259" s="5"/>
      <c r="H259" s="5"/>
      <c r="I259" s="27"/>
      <c r="J259" s="5"/>
      <c r="K259" s="21"/>
      <c r="L259" s="5"/>
      <c r="M259" s="5"/>
      <c r="N259" s="5"/>
      <c r="O259" s="21"/>
      <c r="P259" s="5"/>
      <c r="Q259" s="5"/>
      <c r="R259" s="5"/>
      <c r="S259" s="5"/>
    </row>
    <row r="260" spans="1:19">
      <c r="A260" s="5"/>
      <c r="B260" s="5"/>
      <c r="C260" s="5"/>
      <c r="D260" s="5"/>
      <c r="E260" s="5"/>
      <c r="F260" s="5"/>
      <c r="G260" s="5"/>
      <c r="H260" s="5"/>
      <c r="I260" s="27"/>
      <c r="J260" s="5"/>
      <c r="K260" s="21"/>
      <c r="L260" s="5"/>
      <c r="M260" s="5"/>
      <c r="N260" s="5"/>
      <c r="O260" s="21"/>
      <c r="P260" s="5"/>
      <c r="Q260" s="5"/>
      <c r="R260" s="5"/>
      <c r="S260" s="5"/>
    </row>
    <row r="261" spans="1:19">
      <c r="A261" s="5"/>
      <c r="B261" s="5"/>
      <c r="C261" s="5"/>
      <c r="D261" s="5"/>
      <c r="E261" s="5"/>
      <c r="F261" s="5"/>
      <c r="G261" s="5"/>
      <c r="H261" s="5"/>
      <c r="I261" s="27"/>
      <c r="J261" s="5"/>
      <c r="K261" s="21"/>
      <c r="L261" s="5"/>
      <c r="M261" s="5"/>
      <c r="N261" s="5"/>
      <c r="O261" s="21"/>
      <c r="P261" s="5"/>
      <c r="Q261" s="5"/>
      <c r="R261" s="5"/>
      <c r="S261" s="5"/>
    </row>
    <row r="262" spans="1:19">
      <c r="A262" s="5"/>
      <c r="B262" s="5"/>
      <c r="C262" s="5"/>
      <c r="D262" s="5"/>
      <c r="E262" s="5"/>
      <c r="F262" s="5"/>
      <c r="G262" s="5"/>
      <c r="H262" s="5"/>
      <c r="I262" s="27"/>
      <c r="J262" s="5"/>
      <c r="K262" s="21"/>
      <c r="L262" s="5"/>
      <c r="M262" s="5"/>
      <c r="N262" s="5"/>
      <c r="O262" s="21"/>
      <c r="P262" s="5"/>
      <c r="Q262" s="5"/>
      <c r="R262" s="5"/>
      <c r="S262" s="5"/>
    </row>
    <row r="263" spans="1:19">
      <c r="A263" s="5"/>
      <c r="B263" s="5"/>
      <c r="C263" s="5"/>
      <c r="D263" s="5"/>
      <c r="E263" s="5"/>
      <c r="F263" s="5"/>
      <c r="G263" s="5"/>
      <c r="H263" s="5"/>
      <c r="I263" s="27"/>
      <c r="J263" s="5"/>
      <c r="K263" s="21"/>
      <c r="L263" s="5"/>
      <c r="M263" s="5"/>
      <c r="N263" s="5"/>
      <c r="O263" s="21"/>
      <c r="P263" s="5"/>
      <c r="Q263" s="5"/>
      <c r="R263" s="5"/>
      <c r="S263" s="5"/>
    </row>
    <row r="264" spans="1:19">
      <c r="A264" s="5"/>
      <c r="B264" s="5"/>
      <c r="C264" s="5"/>
      <c r="D264" s="5"/>
      <c r="E264" s="5"/>
      <c r="F264" s="5"/>
      <c r="G264" s="5"/>
      <c r="H264" s="5"/>
      <c r="I264" s="27"/>
      <c r="J264" s="5"/>
      <c r="K264" s="21"/>
      <c r="L264" s="5"/>
      <c r="M264" s="5"/>
      <c r="N264" s="5"/>
      <c r="O264" s="21"/>
      <c r="P264" s="5"/>
      <c r="Q264" s="5"/>
      <c r="R264" s="5"/>
      <c r="S264" s="5"/>
    </row>
    <row r="265" spans="1:19">
      <c r="A265" s="5"/>
      <c r="B265" s="5"/>
      <c r="C265" s="5"/>
      <c r="D265" s="5"/>
      <c r="E265" s="5"/>
      <c r="F265" s="5"/>
      <c r="G265" s="5"/>
      <c r="H265" s="5"/>
      <c r="I265" s="27"/>
      <c r="J265" s="5"/>
      <c r="K265" s="21"/>
      <c r="L265" s="5"/>
      <c r="M265" s="5"/>
      <c r="N265" s="5"/>
      <c r="O265" s="21"/>
      <c r="P265" s="5"/>
      <c r="Q265" s="5"/>
      <c r="R265" s="5"/>
      <c r="S265" s="5"/>
    </row>
    <row r="266" spans="1:19">
      <c r="A266" s="5"/>
      <c r="B266" s="5"/>
      <c r="C266" s="5"/>
      <c r="D266" s="5"/>
      <c r="E266" s="5"/>
      <c r="F266" s="5"/>
      <c r="G266" s="5"/>
      <c r="H266" s="5"/>
      <c r="I266" s="27"/>
      <c r="J266" s="5"/>
      <c r="K266" s="21"/>
      <c r="L266" s="5"/>
      <c r="M266" s="5"/>
      <c r="N266" s="5"/>
      <c r="O266" s="21"/>
      <c r="P266" s="5"/>
      <c r="Q266" s="5"/>
      <c r="R266" s="5"/>
      <c r="S266" s="5"/>
    </row>
    <row r="267" spans="1:19">
      <c r="A267" s="5"/>
      <c r="B267" s="5"/>
      <c r="C267" s="5"/>
      <c r="D267" s="5"/>
      <c r="E267" s="5"/>
      <c r="F267" s="5"/>
      <c r="G267" s="5"/>
      <c r="H267" s="5"/>
      <c r="I267" s="27"/>
      <c r="J267" s="5"/>
      <c r="K267" s="21"/>
      <c r="L267" s="5"/>
      <c r="M267" s="5"/>
      <c r="N267" s="5"/>
      <c r="O267" s="21"/>
      <c r="P267" s="5"/>
      <c r="Q267" s="5"/>
      <c r="R267" s="5"/>
      <c r="S267" s="5"/>
    </row>
    <row r="268" spans="1:19">
      <c r="A268" s="5"/>
      <c r="B268" s="5"/>
      <c r="C268" s="5"/>
      <c r="D268" s="5"/>
      <c r="E268" s="5"/>
      <c r="F268" s="5"/>
      <c r="G268" s="5"/>
      <c r="H268" s="5"/>
      <c r="I268" s="27"/>
      <c r="J268" s="5"/>
      <c r="K268" s="21"/>
      <c r="L268" s="5"/>
      <c r="M268" s="5"/>
      <c r="N268" s="5"/>
      <c r="O268" s="21"/>
      <c r="P268" s="5"/>
      <c r="Q268" s="5"/>
      <c r="R268" s="5"/>
      <c r="S268" s="5"/>
    </row>
    <row r="269" spans="1:19">
      <c r="A269" s="5"/>
      <c r="B269" s="5"/>
      <c r="C269" s="5"/>
      <c r="D269" s="5"/>
      <c r="E269" s="5"/>
      <c r="F269" s="5"/>
      <c r="G269" s="5"/>
      <c r="H269" s="5"/>
      <c r="I269" s="27"/>
      <c r="J269" s="5"/>
      <c r="K269" s="21"/>
      <c r="L269" s="5"/>
      <c r="M269" s="5"/>
      <c r="N269" s="5"/>
      <c r="O269" s="21"/>
      <c r="P269" s="5"/>
      <c r="Q269" s="5"/>
      <c r="R269" s="5"/>
      <c r="S269" s="5"/>
    </row>
    <row r="270" spans="1:19">
      <c r="A270" s="5"/>
      <c r="B270" s="5"/>
      <c r="C270" s="5"/>
      <c r="D270" s="5"/>
      <c r="E270" s="5"/>
      <c r="F270" s="5"/>
      <c r="G270" s="5"/>
      <c r="H270" s="5"/>
      <c r="I270" s="27"/>
      <c r="J270" s="5"/>
      <c r="K270" s="21"/>
      <c r="L270" s="5"/>
      <c r="M270" s="5"/>
      <c r="N270" s="5"/>
      <c r="O270" s="21"/>
      <c r="P270" s="5"/>
      <c r="Q270" s="5"/>
      <c r="R270" s="5"/>
      <c r="S270" s="5"/>
    </row>
    <row r="271" spans="1:19">
      <c r="A271" s="5"/>
      <c r="B271" s="5"/>
      <c r="C271" s="5"/>
      <c r="D271" s="5"/>
      <c r="E271" s="5"/>
      <c r="F271" s="5"/>
      <c r="G271" s="5"/>
      <c r="H271" s="5"/>
      <c r="I271" s="27"/>
      <c r="J271" s="5"/>
      <c r="K271" s="21"/>
      <c r="L271" s="5"/>
      <c r="M271" s="5"/>
      <c r="N271" s="5"/>
      <c r="O271" s="21"/>
      <c r="P271" s="5"/>
      <c r="Q271" s="5"/>
      <c r="R271" s="5"/>
      <c r="S271" s="5"/>
    </row>
    <row r="272" spans="1:19">
      <c r="A272" s="5"/>
      <c r="B272" s="5"/>
      <c r="C272" s="5"/>
      <c r="D272" s="5"/>
      <c r="E272" s="5"/>
      <c r="F272" s="5"/>
      <c r="G272" s="5"/>
      <c r="H272" s="5"/>
      <c r="I272" s="27"/>
      <c r="J272" s="5"/>
      <c r="K272" s="21"/>
      <c r="L272" s="5"/>
      <c r="M272" s="5"/>
      <c r="N272" s="5"/>
      <c r="O272" s="21"/>
      <c r="P272" s="5"/>
      <c r="Q272" s="5"/>
      <c r="R272" s="5"/>
      <c r="S272" s="5"/>
    </row>
    <row r="273" spans="1:19">
      <c r="A273" s="5"/>
      <c r="B273" s="5"/>
      <c r="C273" s="5"/>
      <c r="D273" s="5"/>
      <c r="E273" s="5"/>
      <c r="F273" s="5"/>
      <c r="G273" s="5"/>
      <c r="H273" s="5"/>
      <c r="I273" s="27"/>
      <c r="J273" s="5"/>
      <c r="K273" s="21"/>
      <c r="L273" s="5"/>
      <c r="M273" s="5"/>
      <c r="N273" s="5"/>
      <c r="O273" s="21"/>
      <c r="P273" s="5"/>
      <c r="Q273" s="5"/>
      <c r="R273" s="5"/>
      <c r="S273" s="5"/>
    </row>
    <row r="274" spans="1:19">
      <c r="A274" s="5"/>
      <c r="B274" s="5"/>
      <c r="C274" s="5"/>
      <c r="D274" s="5"/>
      <c r="E274" s="5"/>
      <c r="F274" s="5"/>
      <c r="G274" s="5"/>
      <c r="H274" s="5"/>
      <c r="I274" s="27"/>
      <c r="J274" s="5"/>
      <c r="K274" s="21"/>
      <c r="L274" s="5"/>
      <c r="M274" s="5"/>
      <c r="N274" s="5"/>
      <c r="O274" s="21"/>
      <c r="P274" s="5"/>
      <c r="Q274" s="5"/>
      <c r="R274" s="5"/>
      <c r="S274" s="5"/>
    </row>
    <row r="275" spans="1:19">
      <c r="A275" s="5"/>
      <c r="B275" s="5"/>
      <c r="C275" s="5"/>
      <c r="D275" s="5"/>
      <c r="E275" s="5"/>
      <c r="F275" s="5"/>
      <c r="G275" s="5"/>
      <c r="H275" s="5"/>
      <c r="I275" s="27"/>
      <c r="J275" s="5"/>
      <c r="K275" s="21"/>
      <c r="L275" s="5"/>
      <c r="M275" s="5"/>
      <c r="N275" s="5"/>
      <c r="O275" s="21"/>
      <c r="P275" s="5"/>
      <c r="Q275" s="5"/>
      <c r="R275" s="5"/>
      <c r="S275" s="5"/>
    </row>
    <row r="276" spans="1:19">
      <c r="A276" s="5"/>
      <c r="B276" s="5"/>
      <c r="C276" s="5"/>
      <c r="D276" s="5"/>
      <c r="E276" s="5"/>
      <c r="F276" s="5"/>
      <c r="G276" s="5"/>
      <c r="H276" s="5"/>
      <c r="I276" s="27"/>
      <c r="J276" s="5"/>
      <c r="K276" s="21"/>
      <c r="L276" s="5"/>
      <c r="M276" s="5"/>
      <c r="N276" s="5"/>
      <c r="O276" s="21"/>
      <c r="P276" s="5"/>
      <c r="Q276" s="5"/>
      <c r="R276" s="5"/>
      <c r="S276" s="5"/>
    </row>
    <row r="277" spans="1:19">
      <c r="A277" s="5"/>
      <c r="B277" s="5"/>
      <c r="C277" s="5"/>
      <c r="D277" s="5"/>
      <c r="E277" s="5"/>
      <c r="F277" s="5"/>
      <c r="G277" s="5"/>
      <c r="H277" s="5"/>
      <c r="I277" s="27"/>
      <c r="J277" s="5"/>
      <c r="K277" s="21"/>
      <c r="L277" s="5"/>
      <c r="M277" s="5"/>
      <c r="N277" s="5"/>
      <c r="O277" s="21"/>
      <c r="P277" s="5"/>
      <c r="Q277" s="5"/>
      <c r="R277" s="5"/>
      <c r="S277" s="5"/>
    </row>
    <row r="278" spans="1:19">
      <c r="A278" s="5"/>
      <c r="B278" s="5"/>
      <c r="C278" s="5"/>
      <c r="D278" s="5"/>
      <c r="E278" s="5"/>
      <c r="F278" s="5"/>
      <c r="G278" s="5"/>
      <c r="H278" s="5"/>
      <c r="I278" s="27"/>
      <c r="J278" s="5"/>
      <c r="K278" s="21"/>
      <c r="L278" s="5"/>
      <c r="M278" s="5"/>
      <c r="N278" s="5"/>
      <c r="O278" s="21"/>
      <c r="P278" s="5"/>
      <c r="Q278" s="5"/>
      <c r="R278" s="5"/>
      <c r="S278" s="5"/>
    </row>
    <row r="279" spans="1:19">
      <c r="A279" s="5"/>
      <c r="B279" s="5"/>
      <c r="C279" s="5"/>
      <c r="D279" s="5"/>
      <c r="E279" s="5"/>
      <c r="F279" s="5"/>
      <c r="G279" s="5"/>
      <c r="H279" s="5"/>
      <c r="I279" s="27"/>
      <c r="J279" s="5"/>
      <c r="K279" s="21"/>
      <c r="L279" s="5"/>
      <c r="M279" s="5"/>
      <c r="N279" s="5"/>
      <c r="O279" s="21"/>
      <c r="P279" s="5"/>
      <c r="Q279" s="5"/>
      <c r="R279" s="5"/>
      <c r="S279" s="5"/>
    </row>
    <row r="280" spans="1:19">
      <c r="A280" s="5"/>
      <c r="B280" s="5"/>
      <c r="C280" s="5"/>
      <c r="D280" s="5"/>
      <c r="E280" s="5"/>
      <c r="F280" s="5"/>
      <c r="G280" s="5"/>
      <c r="H280" s="5"/>
      <c r="I280" s="27"/>
      <c r="J280" s="5"/>
      <c r="K280" s="21"/>
      <c r="L280" s="5"/>
      <c r="M280" s="5"/>
      <c r="N280" s="5"/>
      <c r="O280" s="21"/>
      <c r="P280" s="5"/>
      <c r="Q280" s="5"/>
      <c r="R280" s="5"/>
      <c r="S280" s="5"/>
    </row>
    <row r="281" spans="1:19">
      <c r="A281" s="5"/>
      <c r="B281" s="5"/>
      <c r="C281" s="5"/>
      <c r="D281" s="5"/>
      <c r="E281" s="5"/>
      <c r="F281" s="5"/>
      <c r="G281" s="5"/>
      <c r="H281" s="5"/>
      <c r="I281" s="27"/>
      <c r="J281" s="5"/>
      <c r="K281" s="21"/>
      <c r="L281" s="5"/>
      <c r="M281" s="5"/>
      <c r="N281" s="5"/>
      <c r="O281" s="21"/>
      <c r="P281" s="5"/>
      <c r="Q281" s="5"/>
      <c r="R281" s="5"/>
      <c r="S281" s="5"/>
    </row>
    <row r="282" spans="1:19">
      <c r="A282" s="5"/>
      <c r="B282" s="5"/>
      <c r="C282" s="5"/>
      <c r="D282" s="5"/>
      <c r="E282" s="5"/>
      <c r="F282" s="5"/>
      <c r="G282" s="5"/>
      <c r="H282" s="5"/>
      <c r="I282" s="27"/>
      <c r="J282" s="5"/>
      <c r="K282" s="21"/>
      <c r="L282" s="5"/>
      <c r="M282" s="5"/>
      <c r="N282" s="5"/>
      <c r="O282" s="21"/>
      <c r="P282" s="5"/>
      <c r="Q282" s="5"/>
      <c r="R282" s="5"/>
      <c r="S282" s="5"/>
    </row>
    <row r="283" spans="1:19">
      <c r="A283" s="5"/>
      <c r="B283" s="5"/>
      <c r="C283" s="5"/>
      <c r="D283" s="5"/>
      <c r="E283" s="5"/>
      <c r="F283" s="5"/>
      <c r="G283" s="5"/>
      <c r="H283" s="5"/>
      <c r="I283" s="27"/>
      <c r="J283" s="5"/>
      <c r="K283" s="21"/>
      <c r="L283" s="5"/>
      <c r="M283" s="5"/>
      <c r="N283" s="5"/>
      <c r="O283" s="21"/>
      <c r="P283" s="5"/>
      <c r="Q283" s="5"/>
      <c r="R283" s="5"/>
      <c r="S283" s="5"/>
    </row>
    <row r="284" spans="1:19">
      <c r="A284" s="5"/>
      <c r="B284" s="5"/>
      <c r="C284" s="5"/>
      <c r="D284" s="5"/>
      <c r="E284" s="5"/>
      <c r="F284" s="5"/>
      <c r="G284" s="5"/>
      <c r="H284" s="5"/>
      <c r="I284" s="27"/>
      <c r="J284" s="5"/>
      <c r="K284" s="21"/>
      <c r="L284" s="5"/>
      <c r="M284" s="5"/>
      <c r="N284" s="5"/>
      <c r="O284" s="21"/>
      <c r="P284" s="5"/>
      <c r="Q284" s="5"/>
      <c r="R284" s="5"/>
      <c r="S284" s="5"/>
    </row>
    <row r="285" spans="1:19">
      <c r="A285" s="5"/>
      <c r="B285" s="5"/>
      <c r="C285" s="5"/>
      <c r="D285" s="5"/>
      <c r="E285" s="5"/>
      <c r="F285" s="5"/>
      <c r="G285" s="5"/>
      <c r="H285" s="5"/>
      <c r="I285" s="27"/>
      <c r="J285" s="5"/>
      <c r="K285" s="21"/>
      <c r="L285" s="5"/>
      <c r="M285" s="5"/>
      <c r="N285" s="5"/>
      <c r="O285" s="21"/>
      <c r="P285" s="5"/>
      <c r="Q285" s="5"/>
      <c r="R285" s="5"/>
      <c r="S285" s="5"/>
    </row>
    <row r="286" spans="1:19">
      <c r="A286" s="5"/>
      <c r="B286" s="5"/>
      <c r="C286" s="5"/>
      <c r="D286" s="5"/>
      <c r="E286" s="5"/>
      <c r="F286" s="5"/>
      <c r="G286" s="5"/>
      <c r="H286" s="5"/>
      <c r="I286" s="27"/>
      <c r="J286" s="5"/>
      <c r="K286" s="21"/>
      <c r="L286" s="5"/>
      <c r="M286" s="5"/>
      <c r="N286" s="5"/>
      <c r="O286" s="21"/>
      <c r="P286" s="5"/>
      <c r="Q286" s="5"/>
      <c r="R286" s="5"/>
      <c r="S286" s="5"/>
    </row>
    <row r="287" spans="1:19">
      <c r="A287" s="5"/>
      <c r="B287" s="5"/>
      <c r="C287" s="5"/>
      <c r="D287" s="5"/>
      <c r="E287" s="5"/>
      <c r="F287" s="5"/>
      <c r="G287" s="5"/>
      <c r="H287" s="5"/>
      <c r="I287" s="27"/>
      <c r="J287" s="5"/>
      <c r="K287" s="21"/>
      <c r="L287" s="5"/>
      <c r="M287" s="5"/>
      <c r="N287" s="5"/>
      <c r="O287" s="21"/>
      <c r="P287" s="5"/>
      <c r="Q287" s="5"/>
      <c r="R287" s="5"/>
      <c r="S287" s="5"/>
    </row>
    <row r="288" spans="1:19">
      <c r="A288" s="5"/>
      <c r="B288" s="5"/>
      <c r="C288" s="5"/>
      <c r="D288" s="5"/>
      <c r="E288" s="5"/>
      <c r="F288" s="5"/>
      <c r="G288" s="5"/>
      <c r="H288" s="5"/>
      <c r="I288" s="27"/>
      <c r="J288" s="5"/>
      <c r="K288" s="21"/>
      <c r="L288" s="5"/>
      <c r="M288" s="5"/>
      <c r="N288" s="5"/>
      <c r="O288" s="21"/>
      <c r="P288" s="5"/>
      <c r="Q288" s="5"/>
      <c r="R288" s="5"/>
      <c r="S288" s="5"/>
    </row>
    <row r="289" spans="1:19">
      <c r="A289" s="5"/>
      <c r="B289" s="5"/>
      <c r="C289" s="5"/>
      <c r="D289" s="5"/>
      <c r="E289" s="5"/>
      <c r="F289" s="5"/>
      <c r="G289" s="5"/>
      <c r="H289" s="5"/>
      <c r="I289" s="27"/>
      <c r="J289" s="5"/>
      <c r="K289" s="21"/>
      <c r="L289" s="5"/>
      <c r="M289" s="5"/>
      <c r="N289" s="5"/>
      <c r="O289" s="21"/>
      <c r="P289" s="5"/>
      <c r="Q289" s="5"/>
      <c r="R289" s="5"/>
      <c r="S289" s="5"/>
    </row>
    <row r="290" spans="1:19">
      <c r="A290" s="5"/>
      <c r="B290" s="5"/>
      <c r="C290" s="5"/>
      <c r="D290" s="5"/>
      <c r="E290" s="5"/>
      <c r="F290" s="5"/>
      <c r="G290" s="5"/>
      <c r="H290" s="5"/>
      <c r="I290" s="27"/>
      <c r="J290" s="5"/>
      <c r="K290" s="21"/>
      <c r="L290" s="5"/>
      <c r="M290" s="5"/>
      <c r="N290" s="5"/>
      <c r="O290" s="21"/>
      <c r="P290" s="5"/>
      <c r="Q290" s="5"/>
      <c r="R290" s="5"/>
      <c r="S290" s="5"/>
    </row>
    <row r="291" spans="1:19">
      <c r="A291" s="5"/>
      <c r="B291" s="5"/>
      <c r="C291" s="5"/>
      <c r="D291" s="5"/>
      <c r="E291" s="5"/>
      <c r="F291" s="5"/>
      <c r="G291" s="5"/>
      <c r="H291" s="5"/>
      <c r="I291" s="27"/>
      <c r="J291" s="5"/>
      <c r="K291" s="21"/>
      <c r="L291" s="5"/>
      <c r="M291" s="5"/>
      <c r="N291" s="5"/>
      <c r="O291" s="21"/>
      <c r="P291" s="5"/>
      <c r="Q291" s="5"/>
      <c r="R291" s="5"/>
      <c r="S291" s="5"/>
    </row>
    <row r="292" spans="1:19">
      <c r="A292" s="5"/>
      <c r="B292" s="5"/>
      <c r="C292" s="5"/>
      <c r="D292" s="5"/>
      <c r="E292" s="5"/>
      <c r="F292" s="5"/>
      <c r="G292" s="5"/>
      <c r="H292" s="5"/>
      <c r="I292" s="27"/>
      <c r="J292" s="5"/>
      <c r="K292" s="21"/>
      <c r="L292" s="5"/>
      <c r="M292" s="5"/>
      <c r="N292" s="5"/>
      <c r="O292" s="21"/>
      <c r="P292" s="5"/>
      <c r="Q292" s="5"/>
      <c r="R292" s="5"/>
      <c r="S292" s="5"/>
    </row>
    <row r="293" spans="1:19">
      <c r="A293" s="5"/>
      <c r="B293" s="5"/>
      <c r="C293" s="5"/>
      <c r="D293" s="5"/>
      <c r="E293" s="5"/>
      <c r="F293" s="5"/>
      <c r="G293" s="5"/>
      <c r="H293" s="5"/>
      <c r="I293" s="27"/>
      <c r="J293" s="5"/>
      <c r="K293" s="21"/>
      <c r="L293" s="5"/>
      <c r="M293" s="5"/>
      <c r="N293" s="5"/>
      <c r="O293" s="21"/>
      <c r="P293" s="5"/>
      <c r="Q293" s="5"/>
      <c r="R293" s="5"/>
      <c r="S293" s="5"/>
    </row>
    <row r="294" spans="1:19">
      <c r="A294" s="5"/>
      <c r="B294" s="5"/>
      <c r="C294" s="5"/>
      <c r="D294" s="5"/>
      <c r="E294" s="5"/>
      <c r="F294" s="5"/>
      <c r="G294" s="5"/>
      <c r="H294" s="5"/>
      <c r="I294" s="27"/>
      <c r="J294" s="5"/>
      <c r="K294" s="21"/>
      <c r="L294" s="5"/>
      <c r="M294" s="5"/>
      <c r="N294" s="5"/>
      <c r="O294" s="21"/>
      <c r="P294" s="5"/>
      <c r="Q294" s="5"/>
      <c r="R294" s="5"/>
      <c r="S294" s="5"/>
    </row>
    <row r="295" spans="1:19">
      <c r="A295" s="5"/>
      <c r="B295" s="5"/>
      <c r="C295" s="5"/>
      <c r="D295" s="5"/>
      <c r="E295" s="5"/>
      <c r="F295" s="5"/>
      <c r="G295" s="5"/>
      <c r="H295" s="5"/>
      <c r="I295" s="27"/>
      <c r="J295" s="5"/>
      <c r="K295" s="21"/>
      <c r="L295" s="5"/>
      <c r="M295" s="5"/>
      <c r="N295" s="5"/>
      <c r="O295" s="21"/>
      <c r="P295" s="5"/>
      <c r="Q295" s="5"/>
      <c r="R295" s="5"/>
      <c r="S295" s="5"/>
    </row>
    <row r="296" spans="1:19">
      <c r="A296" s="5"/>
      <c r="B296" s="5"/>
      <c r="C296" s="5"/>
      <c r="D296" s="5"/>
      <c r="E296" s="5"/>
      <c r="F296" s="5"/>
      <c r="G296" s="5"/>
      <c r="H296" s="5"/>
      <c r="I296" s="27"/>
      <c r="J296" s="5"/>
      <c r="K296" s="21"/>
      <c r="L296" s="5"/>
      <c r="M296" s="5"/>
      <c r="N296" s="5"/>
      <c r="O296" s="21"/>
      <c r="P296" s="5"/>
      <c r="Q296" s="5"/>
      <c r="R296" s="5"/>
      <c r="S296" s="5"/>
    </row>
    <row r="297" spans="1:19">
      <c r="A297" s="5"/>
      <c r="B297" s="5"/>
      <c r="C297" s="5"/>
      <c r="D297" s="5"/>
      <c r="E297" s="5"/>
      <c r="F297" s="5"/>
      <c r="G297" s="5"/>
      <c r="H297" s="5"/>
      <c r="I297" s="27"/>
      <c r="J297" s="5"/>
      <c r="K297" s="21"/>
      <c r="L297" s="5"/>
      <c r="M297" s="5"/>
      <c r="N297" s="5"/>
      <c r="O297" s="21"/>
      <c r="P297" s="5"/>
      <c r="Q297" s="5"/>
      <c r="R297" s="5"/>
      <c r="S297" s="5"/>
    </row>
    <row r="298" spans="1:19">
      <c r="A298" s="5"/>
      <c r="B298" s="5"/>
      <c r="C298" s="5"/>
      <c r="D298" s="5"/>
      <c r="E298" s="5"/>
      <c r="F298" s="5"/>
      <c r="G298" s="5"/>
      <c r="H298" s="5"/>
      <c r="I298" s="27"/>
      <c r="J298" s="5"/>
      <c r="K298" s="21"/>
      <c r="L298" s="5"/>
      <c r="M298" s="5"/>
      <c r="N298" s="5"/>
      <c r="O298" s="21"/>
      <c r="P298" s="5"/>
      <c r="Q298" s="5"/>
      <c r="R298" s="5"/>
      <c r="S298" s="5"/>
    </row>
    <row r="299" spans="1:19">
      <c r="A299" s="5"/>
      <c r="B299" s="5"/>
      <c r="C299" s="5"/>
      <c r="D299" s="5"/>
      <c r="E299" s="5"/>
      <c r="F299" s="5"/>
      <c r="G299" s="5"/>
      <c r="H299" s="5"/>
      <c r="I299" s="27"/>
      <c r="J299" s="5"/>
      <c r="K299" s="21"/>
      <c r="L299" s="5"/>
      <c r="M299" s="5"/>
      <c r="N299" s="5"/>
      <c r="O299" s="21"/>
      <c r="P299" s="5"/>
      <c r="Q299" s="5"/>
      <c r="R299" s="5"/>
      <c r="S299" s="5"/>
    </row>
    <row r="300" spans="1:19">
      <c r="A300" s="5"/>
      <c r="B300" s="5"/>
      <c r="C300" s="5"/>
      <c r="D300" s="5"/>
      <c r="E300" s="5"/>
      <c r="F300" s="5"/>
      <c r="G300" s="5"/>
      <c r="H300" s="5"/>
      <c r="I300" s="27"/>
      <c r="J300" s="5"/>
      <c r="K300" s="21"/>
      <c r="L300" s="5"/>
      <c r="M300" s="5"/>
      <c r="N300" s="5"/>
      <c r="O300" s="21"/>
      <c r="P300" s="5"/>
      <c r="Q300" s="5"/>
      <c r="R300" s="5"/>
      <c r="S300" s="5"/>
    </row>
    <row r="301" spans="1:19">
      <c r="A301" s="5"/>
      <c r="B301" s="5"/>
      <c r="C301" s="5"/>
      <c r="D301" s="5"/>
      <c r="E301" s="5"/>
      <c r="F301" s="5"/>
      <c r="G301" s="5"/>
      <c r="H301" s="5"/>
      <c r="I301" s="27"/>
      <c r="J301" s="5"/>
      <c r="K301" s="21"/>
      <c r="L301" s="5"/>
      <c r="M301" s="5"/>
      <c r="N301" s="5"/>
      <c r="O301" s="21"/>
      <c r="P301" s="5"/>
      <c r="Q301" s="5"/>
      <c r="R301" s="5"/>
      <c r="S301" s="5"/>
    </row>
    <row r="302" spans="1:19">
      <c r="A302" s="5"/>
      <c r="B302" s="5"/>
      <c r="C302" s="5"/>
      <c r="D302" s="5"/>
      <c r="E302" s="5"/>
      <c r="F302" s="5"/>
      <c r="G302" s="5"/>
      <c r="H302" s="5"/>
      <c r="I302" s="27"/>
      <c r="J302" s="5"/>
      <c r="K302" s="21"/>
      <c r="L302" s="5"/>
      <c r="M302" s="5"/>
      <c r="N302" s="5"/>
      <c r="O302" s="21"/>
      <c r="P302" s="5"/>
      <c r="Q302" s="5"/>
      <c r="R302" s="5"/>
      <c r="S302" s="5"/>
    </row>
    <row r="303" spans="1:19">
      <c r="A303" s="5"/>
      <c r="B303" s="5"/>
      <c r="C303" s="5"/>
      <c r="D303" s="5"/>
      <c r="E303" s="5"/>
      <c r="F303" s="5"/>
      <c r="G303" s="5"/>
      <c r="H303" s="5"/>
      <c r="I303" s="27"/>
      <c r="J303" s="5"/>
      <c r="K303" s="21"/>
      <c r="L303" s="5"/>
      <c r="M303" s="5"/>
      <c r="N303" s="5"/>
      <c r="O303" s="21"/>
      <c r="P303" s="5"/>
      <c r="Q303" s="5"/>
      <c r="R303" s="5"/>
      <c r="S303" s="5"/>
    </row>
    <row r="304" spans="1:19">
      <c r="A304" s="5"/>
      <c r="B304" s="5"/>
      <c r="C304" s="5"/>
      <c r="D304" s="5"/>
      <c r="E304" s="5"/>
      <c r="F304" s="5"/>
      <c r="G304" s="5"/>
      <c r="H304" s="5"/>
      <c r="I304" s="27"/>
      <c r="J304" s="5"/>
      <c r="K304" s="21"/>
      <c r="L304" s="5"/>
      <c r="M304" s="5"/>
      <c r="N304" s="5"/>
      <c r="O304" s="21"/>
      <c r="P304" s="5"/>
      <c r="Q304" s="5"/>
      <c r="R304" s="5"/>
      <c r="S304" s="5"/>
    </row>
    <row r="305" spans="1:19">
      <c r="A305" s="5"/>
      <c r="B305" s="5"/>
      <c r="C305" s="5"/>
      <c r="D305" s="5"/>
      <c r="E305" s="5"/>
      <c r="F305" s="5"/>
      <c r="G305" s="5"/>
      <c r="H305" s="5"/>
      <c r="I305" s="27"/>
      <c r="J305" s="5"/>
      <c r="K305" s="21"/>
      <c r="L305" s="5"/>
      <c r="M305" s="5"/>
      <c r="N305" s="5"/>
      <c r="O305" s="21"/>
      <c r="P305" s="5"/>
      <c r="Q305" s="5"/>
      <c r="R305" s="5"/>
      <c r="S305" s="5"/>
    </row>
    <row r="306" spans="1:19">
      <c r="A306" s="5"/>
      <c r="B306" s="5"/>
      <c r="C306" s="5"/>
      <c r="D306" s="5"/>
      <c r="E306" s="5"/>
      <c r="F306" s="5"/>
      <c r="G306" s="5"/>
      <c r="H306" s="5"/>
      <c r="I306" s="27"/>
      <c r="J306" s="5"/>
      <c r="K306" s="21"/>
      <c r="L306" s="5"/>
      <c r="M306" s="5"/>
      <c r="N306" s="5"/>
      <c r="O306" s="21"/>
      <c r="P306" s="5"/>
      <c r="Q306" s="5"/>
      <c r="R306" s="5"/>
      <c r="S306" s="5"/>
    </row>
    <row r="307" spans="1:19">
      <c r="A307" s="5"/>
      <c r="B307" s="5"/>
      <c r="C307" s="5"/>
      <c r="D307" s="5"/>
      <c r="E307" s="5"/>
      <c r="F307" s="5"/>
      <c r="G307" s="5"/>
      <c r="H307" s="5"/>
      <c r="I307" s="27"/>
      <c r="J307" s="5"/>
      <c r="K307" s="21"/>
      <c r="L307" s="5"/>
      <c r="M307" s="5"/>
      <c r="N307" s="5"/>
      <c r="O307" s="21"/>
      <c r="P307" s="5"/>
      <c r="Q307" s="5"/>
      <c r="R307" s="5"/>
      <c r="S307" s="5"/>
    </row>
    <row r="308" spans="1:19">
      <c r="A308" s="5"/>
      <c r="B308" s="5"/>
      <c r="C308" s="5"/>
      <c r="D308" s="5"/>
      <c r="E308" s="5"/>
      <c r="F308" s="5"/>
      <c r="G308" s="5"/>
      <c r="H308" s="5"/>
      <c r="I308" s="27"/>
      <c r="J308" s="5"/>
      <c r="K308" s="21"/>
      <c r="L308" s="5"/>
      <c r="M308" s="5"/>
      <c r="N308" s="5"/>
      <c r="O308" s="21"/>
      <c r="P308" s="5"/>
      <c r="Q308" s="5"/>
      <c r="R308" s="5"/>
      <c r="S308" s="5"/>
    </row>
    <row r="309" spans="1:19">
      <c r="A309" s="5"/>
      <c r="B309" s="5"/>
      <c r="C309" s="5"/>
      <c r="D309" s="5"/>
      <c r="E309" s="5"/>
      <c r="F309" s="5"/>
      <c r="G309" s="5"/>
      <c r="H309" s="5"/>
      <c r="I309" s="27"/>
      <c r="J309" s="5"/>
      <c r="K309" s="21"/>
      <c r="L309" s="5"/>
      <c r="M309" s="5"/>
      <c r="N309" s="5"/>
      <c r="O309" s="21"/>
      <c r="P309" s="5"/>
      <c r="Q309" s="5"/>
      <c r="R309" s="5"/>
      <c r="S309" s="5"/>
    </row>
    <row r="310" spans="1:19">
      <c r="A310" s="5"/>
      <c r="B310" s="5"/>
      <c r="C310" s="5"/>
      <c r="D310" s="5"/>
      <c r="E310" s="5"/>
      <c r="F310" s="5"/>
      <c r="G310" s="5"/>
      <c r="H310" s="5"/>
      <c r="I310" s="27"/>
      <c r="J310" s="5"/>
      <c r="K310" s="21"/>
      <c r="L310" s="5"/>
      <c r="M310" s="5"/>
      <c r="N310" s="5"/>
      <c r="O310" s="21"/>
      <c r="P310" s="5"/>
      <c r="Q310" s="5"/>
      <c r="R310" s="5"/>
      <c r="S310" s="5"/>
    </row>
    <row r="311" spans="1:19">
      <c r="A311" s="5"/>
      <c r="B311" s="5"/>
      <c r="C311" s="5"/>
      <c r="D311" s="5"/>
      <c r="E311" s="5"/>
      <c r="F311" s="5"/>
      <c r="G311" s="5"/>
      <c r="H311" s="5"/>
      <c r="I311" s="27"/>
      <c r="J311" s="5"/>
      <c r="K311" s="21"/>
      <c r="L311" s="5"/>
      <c r="M311" s="5"/>
      <c r="N311" s="5"/>
      <c r="O311" s="21"/>
      <c r="P311" s="5"/>
      <c r="Q311" s="5"/>
      <c r="R311" s="5"/>
      <c r="S311" s="5"/>
    </row>
    <row r="312" spans="1:19">
      <c r="A312" s="5"/>
      <c r="B312" s="5"/>
      <c r="C312" s="5"/>
      <c r="D312" s="5"/>
      <c r="E312" s="5"/>
      <c r="F312" s="5"/>
      <c r="G312" s="5"/>
      <c r="H312" s="5"/>
      <c r="I312" s="27"/>
      <c r="J312" s="5"/>
      <c r="K312" s="21"/>
      <c r="L312" s="5"/>
      <c r="M312" s="5"/>
      <c r="N312" s="5"/>
      <c r="O312" s="21"/>
      <c r="P312" s="5"/>
      <c r="Q312" s="5"/>
      <c r="R312" s="5"/>
      <c r="S312" s="5"/>
    </row>
    <row r="313" spans="1:19">
      <c r="A313" s="5"/>
      <c r="B313" s="5"/>
      <c r="C313" s="5"/>
      <c r="D313" s="5"/>
      <c r="E313" s="5"/>
      <c r="F313" s="5"/>
      <c r="G313" s="5"/>
      <c r="H313" s="5"/>
      <c r="I313" s="27"/>
      <c r="J313" s="5"/>
      <c r="K313" s="21"/>
      <c r="L313" s="5"/>
      <c r="M313" s="5"/>
      <c r="N313" s="5"/>
      <c r="O313" s="21"/>
      <c r="P313" s="5"/>
      <c r="Q313" s="5"/>
      <c r="R313" s="5"/>
      <c r="S313" s="5"/>
    </row>
    <row r="314" spans="1:19">
      <c r="A314" s="5"/>
      <c r="B314" s="5"/>
      <c r="C314" s="5"/>
      <c r="D314" s="5"/>
      <c r="E314" s="5"/>
      <c r="F314" s="5"/>
      <c r="G314" s="5"/>
      <c r="H314" s="5"/>
      <c r="I314" s="27"/>
      <c r="J314" s="5"/>
      <c r="K314" s="21"/>
      <c r="L314" s="5"/>
      <c r="M314" s="5"/>
      <c r="N314" s="5"/>
      <c r="O314" s="21"/>
      <c r="P314" s="5"/>
      <c r="Q314" s="5"/>
      <c r="R314" s="5"/>
      <c r="S314" s="5"/>
    </row>
    <row r="315" spans="1:19">
      <c r="A315" s="5"/>
      <c r="B315" s="5"/>
      <c r="C315" s="5"/>
      <c r="D315" s="5"/>
      <c r="E315" s="5"/>
      <c r="F315" s="5"/>
      <c r="G315" s="5"/>
      <c r="H315" s="5"/>
      <c r="I315" s="27"/>
      <c r="J315" s="5"/>
      <c r="K315" s="21"/>
      <c r="L315" s="5"/>
      <c r="M315" s="5"/>
      <c r="N315" s="5"/>
      <c r="O315" s="21"/>
      <c r="P315" s="5"/>
      <c r="Q315" s="5"/>
      <c r="R315" s="5"/>
      <c r="S315" s="5"/>
    </row>
    <row r="316" spans="1:19">
      <c r="A316" s="5"/>
      <c r="B316" s="5"/>
      <c r="C316" s="5"/>
      <c r="D316" s="5"/>
      <c r="E316" s="5"/>
      <c r="F316" s="5"/>
      <c r="G316" s="5"/>
      <c r="H316" s="5"/>
      <c r="I316" s="27"/>
      <c r="J316" s="5"/>
      <c r="K316" s="21"/>
      <c r="L316" s="5"/>
      <c r="M316" s="5"/>
      <c r="N316" s="5"/>
      <c r="O316" s="21"/>
      <c r="P316" s="5"/>
      <c r="Q316" s="5"/>
      <c r="R316" s="5"/>
      <c r="S316" s="5"/>
    </row>
    <row r="317" spans="1:19">
      <c r="A317" s="5"/>
      <c r="B317" s="5"/>
      <c r="C317" s="5"/>
      <c r="D317" s="5"/>
      <c r="E317" s="5"/>
      <c r="F317" s="5"/>
      <c r="G317" s="5"/>
      <c r="H317" s="5"/>
      <c r="I317" s="27"/>
      <c r="J317" s="5"/>
      <c r="K317" s="21"/>
      <c r="L317" s="5"/>
      <c r="M317" s="5"/>
      <c r="N317" s="5"/>
      <c r="O317" s="21"/>
      <c r="P317" s="5"/>
      <c r="Q317" s="5"/>
      <c r="R317" s="5"/>
      <c r="S317" s="5"/>
    </row>
    <row r="318" spans="1:19">
      <c r="A318" s="5"/>
      <c r="B318" s="5"/>
      <c r="C318" s="5"/>
      <c r="D318" s="5"/>
      <c r="E318" s="5"/>
      <c r="F318" s="5"/>
      <c r="G318" s="5"/>
      <c r="H318" s="5"/>
      <c r="I318" s="27"/>
      <c r="J318" s="5"/>
      <c r="K318" s="21"/>
      <c r="L318" s="5"/>
      <c r="M318" s="5"/>
      <c r="N318" s="5"/>
      <c r="O318" s="21"/>
      <c r="P318" s="5"/>
      <c r="Q318" s="5"/>
      <c r="R318" s="5"/>
      <c r="S318" s="5"/>
    </row>
    <row r="319" spans="1:19">
      <c r="A319" s="5"/>
      <c r="B319" s="5"/>
      <c r="C319" s="5"/>
      <c r="D319" s="5"/>
      <c r="E319" s="5"/>
      <c r="F319" s="5"/>
      <c r="G319" s="5"/>
      <c r="H319" s="5"/>
      <c r="I319" s="27"/>
      <c r="J319" s="5"/>
      <c r="K319" s="21"/>
      <c r="L319" s="5"/>
      <c r="M319" s="5"/>
      <c r="N319" s="5"/>
      <c r="O319" s="21"/>
      <c r="P319" s="5"/>
      <c r="Q319" s="5"/>
      <c r="R319" s="5"/>
      <c r="S319" s="5"/>
    </row>
    <row r="320" spans="1:19">
      <c r="A320" s="5"/>
      <c r="B320" s="5"/>
      <c r="C320" s="5"/>
      <c r="D320" s="5"/>
      <c r="E320" s="5"/>
      <c r="F320" s="5"/>
      <c r="G320" s="5"/>
      <c r="H320" s="5"/>
      <c r="I320" s="27"/>
      <c r="J320" s="5"/>
      <c r="K320" s="21"/>
      <c r="L320" s="5"/>
      <c r="M320" s="5"/>
      <c r="N320" s="5"/>
      <c r="O320" s="21"/>
      <c r="P320" s="5"/>
      <c r="Q320" s="5"/>
      <c r="R320" s="5"/>
      <c r="S320" s="5"/>
    </row>
    <row r="321" spans="1:19">
      <c r="A321" s="5"/>
      <c r="B321" s="5"/>
      <c r="C321" s="5"/>
      <c r="D321" s="5"/>
      <c r="E321" s="5"/>
      <c r="F321" s="5"/>
      <c r="G321" s="5"/>
      <c r="H321" s="5"/>
      <c r="I321" s="27"/>
      <c r="J321" s="5"/>
      <c r="K321" s="21"/>
      <c r="L321" s="5"/>
      <c r="M321" s="5"/>
      <c r="N321" s="5"/>
      <c r="O321" s="21"/>
      <c r="P321" s="5"/>
      <c r="Q321" s="5"/>
      <c r="R321" s="5"/>
      <c r="S321" s="5"/>
    </row>
    <row r="322" spans="1:19">
      <c r="A322" s="5"/>
      <c r="B322" s="5"/>
      <c r="C322" s="5"/>
      <c r="D322" s="5"/>
      <c r="E322" s="5"/>
      <c r="F322" s="5"/>
      <c r="G322" s="5"/>
      <c r="H322" s="5"/>
      <c r="I322" s="27"/>
      <c r="J322" s="5"/>
      <c r="K322" s="21"/>
      <c r="L322" s="5"/>
      <c r="M322" s="5"/>
      <c r="N322" s="5"/>
      <c r="O322" s="21"/>
      <c r="P322" s="5"/>
      <c r="Q322" s="5"/>
      <c r="R322" s="5"/>
      <c r="S322" s="5"/>
    </row>
    <row r="323" spans="1:19">
      <c r="A323" s="5"/>
      <c r="B323" s="5"/>
      <c r="C323" s="5"/>
      <c r="D323" s="5"/>
      <c r="E323" s="5"/>
      <c r="F323" s="5"/>
      <c r="G323" s="5"/>
      <c r="H323" s="5"/>
      <c r="I323" s="27"/>
      <c r="J323" s="5"/>
      <c r="K323" s="21"/>
      <c r="L323" s="5"/>
      <c r="M323" s="5"/>
      <c r="N323" s="5"/>
      <c r="O323" s="21"/>
      <c r="P323" s="5"/>
      <c r="Q323" s="5"/>
      <c r="R323" s="5"/>
      <c r="S323" s="5"/>
    </row>
    <row r="324" spans="1:19">
      <c r="A324" s="5"/>
      <c r="B324" s="5"/>
      <c r="C324" s="5"/>
      <c r="D324" s="5"/>
      <c r="E324" s="5"/>
      <c r="F324" s="5"/>
      <c r="G324" s="5"/>
      <c r="H324" s="5"/>
      <c r="I324" s="27"/>
      <c r="J324" s="5"/>
      <c r="K324" s="21"/>
      <c r="L324" s="5"/>
      <c r="M324" s="5"/>
      <c r="N324" s="5"/>
      <c r="O324" s="21"/>
      <c r="P324" s="5"/>
      <c r="Q324" s="5"/>
      <c r="R324" s="5"/>
      <c r="S324" s="5"/>
    </row>
    <row r="325" spans="1:19">
      <c r="A325" s="5"/>
      <c r="B325" s="5"/>
      <c r="C325" s="5"/>
      <c r="D325" s="5"/>
      <c r="E325" s="5"/>
      <c r="F325" s="5"/>
      <c r="G325" s="5"/>
      <c r="H325" s="5"/>
      <c r="I325" s="27"/>
      <c r="J325" s="5"/>
      <c r="K325" s="21"/>
      <c r="L325" s="5"/>
      <c r="M325" s="5"/>
      <c r="N325" s="5"/>
      <c r="O325" s="21"/>
      <c r="P325" s="5"/>
      <c r="Q325" s="5"/>
      <c r="R325" s="5"/>
      <c r="S325" s="5"/>
    </row>
    <row r="326" spans="1:19">
      <c r="A326" s="5"/>
      <c r="B326" s="5"/>
      <c r="C326" s="5"/>
      <c r="D326" s="5"/>
      <c r="E326" s="5"/>
      <c r="F326" s="5"/>
      <c r="G326" s="5"/>
      <c r="H326" s="5"/>
      <c r="I326" s="27"/>
      <c r="J326" s="5"/>
      <c r="K326" s="21"/>
      <c r="L326" s="5"/>
      <c r="M326" s="5"/>
      <c r="N326" s="5"/>
      <c r="O326" s="21"/>
      <c r="P326" s="5"/>
      <c r="Q326" s="5"/>
      <c r="R326" s="5"/>
      <c r="S326" s="5"/>
    </row>
    <row r="327" spans="1:19">
      <c r="A327" s="5"/>
      <c r="B327" s="5"/>
      <c r="C327" s="5"/>
      <c r="D327" s="5"/>
      <c r="E327" s="5"/>
      <c r="F327" s="5"/>
      <c r="G327" s="5"/>
      <c r="H327" s="5"/>
      <c r="I327" s="27"/>
      <c r="J327" s="5"/>
      <c r="K327" s="21"/>
      <c r="L327" s="5"/>
      <c r="M327" s="5"/>
      <c r="N327" s="5"/>
      <c r="O327" s="21"/>
      <c r="P327" s="5"/>
      <c r="Q327" s="5"/>
      <c r="R327" s="5"/>
      <c r="S327" s="5"/>
    </row>
    <row r="328" spans="1:19">
      <c r="A328" s="5"/>
      <c r="B328" s="5"/>
      <c r="C328" s="5"/>
      <c r="D328" s="5"/>
      <c r="E328" s="5"/>
      <c r="F328" s="5"/>
      <c r="G328" s="5"/>
      <c r="H328" s="5"/>
      <c r="I328" s="27"/>
      <c r="J328" s="5"/>
      <c r="K328" s="21"/>
      <c r="L328" s="5"/>
      <c r="M328" s="5"/>
      <c r="N328" s="5"/>
      <c r="O328" s="21"/>
      <c r="P328" s="5"/>
      <c r="Q328" s="5"/>
      <c r="R328" s="5"/>
      <c r="S328" s="5"/>
    </row>
    <row r="329" spans="1:19">
      <c r="A329" s="5"/>
      <c r="B329" s="5"/>
      <c r="C329" s="5"/>
      <c r="D329" s="5"/>
      <c r="E329" s="5"/>
      <c r="F329" s="5"/>
      <c r="G329" s="5"/>
      <c r="H329" s="5"/>
      <c r="I329" s="27"/>
      <c r="J329" s="5"/>
      <c r="K329" s="21"/>
      <c r="L329" s="5"/>
      <c r="M329" s="5"/>
      <c r="N329" s="5"/>
      <c r="O329" s="21"/>
      <c r="P329" s="5"/>
      <c r="Q329" s="5"/>
      <c r="R329" s="5"/>
      <c r="S329" s="5"/>
    </row>
    <row r="330" spans="1:19">
      <c r="A330" s="5"/>
      <c r="B330" s="5"/>
      <c r="C330" s="5"/>
      <c r="D330" s="5"/>
      <c r="E330" s="5"/>
      <c r="F330" s="5"/>
      <c r="G330" s="5"/>
      <c r="H330" s="5"/>
      <c r="I330" s="27"/>
      <c r="J330" s="5"/>
      <c r="K330" s="21"/>
      <c r="L330" s="5"/>
      <c r="M330" s="5"/>
      <c r="N330" s="5"/>
      <c r="O330" s="21"/>
      <c r="P330" s="5"/>
      <c r="Q330" s="5"/>
      <c r="R330" s="5"/>
      <c r="S330" s="5"/>
    </row>
    <row r="331" spans="1:19">
      <c r="A331" s="5"/>
      <c r="B331" s="5"/>
      <c r="C331" s="5"/>
      <c r="D331" s="5"/>
      <c r="E331" s="5"/>
      <c r="F331" s="5"/>
      <c r="G331" s="5"/>
      <c r="H331" s="5"/>
      <c r="I331" s="27"/>
      <c r="J331" s="5"/>
      <c r="K331" s="21"/>
      <c r="L331" s="5"/>
      <c r="M331" s="5"/>
      <c r="N331" s="5"/>
      <c r="O331" s="21"/>
      <c r="P331" s="5"/>
      <c r="Q331" s="5"/>
      <c r="R331" s="5"/>
      <c r="S331" s="5"/>
    </row>
    <row r="332" spans="1:19">
      <c r="A332" s="5"/>
      <c r="B332" s="5"/>
      <c r="C332" s="5"/>
      <c r="D332" s="5"/>
      <c r="E332" s="5"/>
      <c r="F332" s="5"/>
      <c r="G332" s="5"/>
      <c r="H332" s="5"/>
      <c r="I332" s="27"/>
      <c r="J332" s="5"/>
      <c r="K332" s="21"/>
      <c r="L332" s="5"/>
      <c r="M332" s="5"/>
      <c r="N332" s="5"/>
      <c r="O332" s="21"/>
      <c r="P332" s="5"/>
      <c r="Q332" s="5"/>
      <c r="R332" s="5"/>
      <c r="S332" s="5"/>
    </row>
    <row r="333" spans="1:19">
      <c r="A333" s="5"/>
      <c r="B333" s="5"/>
      <c r="C333" s="5"/>
      <c r="D333" s="5"/>
      <c r="E333" s="5"/>
      <c r="F333" s="5"/>
      <c r="G333" s="5"/>
      <c r="H333" s="5"/>
      <c r="I333" s="27"/>
      <c r="J333" s="5"/>
      <c r="K333" s="21"/>
      <c r="L333" s="5"/>
      <c r="M333" s="5"/>
      <c r="N333" s="5"/>
      <c r="O333" s="21"/>
      <c r="P333" s="5"/>
      <c r="Q333" s="5"/>
      <c r="R333" s="5"/>
      <c r="S333" s="5"/>
    </row>
    <row r="334" spans="1:19">
      <c r="A334" s="5"/>
      <c r="B334" s="5"/>
      <c r="C334" s="5"/>
      <c r="D334" s="5"/>
      <c r="E334" s="5"/>
      <c r="F334" s="5"/>
      <c r="G334" s="5"/>
      <c r="H334" s="5"/>
      <c r="I334" s="27"/>
      <c r="J334" s="5"/>
      <c r="K334" s="21"/>
      <c r="L334" s="5"/>
      <c r="M334" s="5"/>
      <c r="N334" s="5"/>
      <c r="O334" s="21"/>
      <c r="P334" s="5"/>
      <c r="Q334" s="5"/>
      <c r="R334" s="5"/>
      <c r="S334" s="5"/>
    </row>
    <row r="335" spans="1:19">
      <c r="A335" s="5"/>
      <c r="B335" s="5"/>
      <c r="C335" s="5"/>
      <c r="D335" s="5"/>
      <c r="E335" s="5"/>
      <c r="F335" s="5"/>
      <c r="G335" s="5"/>
      <c r="H335" s="5"/>
      <c r="I335" s="27"/>
      <c r="J335" s="5"/>
      <c r="K335" s="21"/>
      <c r="L335" s="5"/>
      <c r="M335" s="5"/>
      <c r="N335" s="5"/>
      <c r="O335" s="21"/>
      <c r="P335" s="5"/>
      <c r="Q335" s="5"/>
      <c r="R335" s="5"/>
      <c r="S335" s="5"/>
    </row>
    <row r="336" spans="1:19">
      <c r="A336" s="5"/>
      <c r="B336" s="5"/>
      <c r="C336" s="5"/>
      <c r="D336" s="5"/>
      <c r="E336" s="5"/>
      <c r="F336" s="5"/>
      <c r="G336" s="5"/>
      <c r="H336" s="5"/>
      <c r="I336" s="27"/>
      <c r="J336" s="5"/>
      <c r="K336" s="21"/>
      <c r="L336" s="5"/>
      <c r="M336" s="5"/>
      <c r="N336" s="5"/>
      <c r="O336" s="21"/>
      <c r="P336" s="5"/>
      <c r="Q336" s="5"/>
      <c r="R336" s="5"/>
      <c r="S336" s="5"/>
    </row>
    <row r="337" spans="1:19">
      <c r="A337" s="5"/>
      <c r="B337" s="5"/>
      <c r="C337" s="5"/>
      <c r="D337" s="5"/>
      <c r="E337" s="5"/>
      <c r="F337" s="5"/>
      <c r="G337" s="5"/>
      <c r="H337" s="5"/>
      <c r="I337" s="27"/>
      <c r="J337" s="5"/>
      <c r="K337" s="21"/>
      <c r="L337" s="5"/>
      <c r="M337" s="5"/>
      <c r="N337" s="5"/>
      <c r="O337" s="21"/>
      <c r="P337" s="5"/>
      <c r="Q337" s="5"/>
      <c r="R337" s="5"/>
      <c r="S337" s="5"/>
    </row>
    <row r="338" spans="1:19">
      <c r="A338" s="5"/>
      <c r="B338" s="5"/>
      <c r="C338" s="5"/>
      <c r="D338" s="5"/>
      <c r="E338" s="5"/>
      <c r="F338" s="5"/>
      <c r="G338" s="5"/>
      <c r="H338" s="5"/>
      <c r="I338" s="27"/>
      <c r="J338" s="5"/>
      <c r="K338" s="21"/>
      <c r="L338" s="5"/>
      <c r="M338" s="5"/>
      <c r="N338" s="5"/>
      <c r="O338" s="21"/>
      <c r="P338" s="5"/>
      <c r="Q338" s="5"/>
      <c r="R338" s="5"/>
      <c r="S338" s="5"/>
    </row>
    <row r="339" spans="1:19">
      <c r="A339" s="5"/>
      <c r="B339" s="5"/>
      <c r="C339" s="5"/>
      <c r="D339" s="5"/>
      <c r="E339" s="5"/>
      <c r="F339" s="5"/>
      <c r="G339" s="5"/>
      <c r="H339" s="5"/>
      <c r="I339" s="27"/>
      <c r="J339" s="5"/>
      <c r="K339" s="21"/>
      <c r="L339" s="5"/>
      <c r="M339" s="5"/>
      <c r="N339" s="5"/>
      <c r="O339" s="21"/>
      <c r="P339" s="5"/>
      <c r="Q339" s="5"/>
      <c r="R339" s="5"/>
      <c r="S339" s="5"/>
    </row>
    <row r="340" spans="1:19">
      <c r="A340" s="5"/>
      <c r="B340" s="5"/>
      <c r="C340" s="5"/>
      <c r="D340" s="5"/>
      <c r="E340" s="5"/>
      <c r="F340" s="5"/>
      <c r="G340" s="5"/>
      <c r="H340" s="5"/>
      <c r="I340" s="27"/>
      <c r="J340" s="5"/>
      <c r="K340" s="21"/>
      <c r="L340" s="5"/>
      <c r="M340" s="5"/>
      <c r="N340" s="5"/>
      <c r="O340" s="21"/>
      <c r="P340" s="5"/>
      <c r="Q340" s="5"/>
      <c r="R340" s="5"/>
      <c r="S340" s="5"/>
    </row>
    <row r="341" spans="1:19">
      <c r="A341" s="5"/>
      <c r="B341" s="5"/>
      <c r="C341" s="5"/>
      <c r="D341" s="5"/>
      <c r="E341" s="5"/>
      <c r="F341" s="5"/>
      <c r="G341" s="5"/>
      <c r="H341" s="5"/>
      <c r="I341" s="27"/>
      <c r="J341" s="5"/>
      <c r="K341" s="21"/>
      <c r="L341" s="5"/>
      <c r="M341" s="5"/>
      <c r="N341" s="5"/>
      <c r="O341" s="21"/>
      <c r="P341" s="5"/>
      <c r="Q341" s="5"/>
      <c r="R341" s="5"/>
      <c r="S341" s="5"/>
    </row>
    <row r="342" spans="1:19">
      <c r="A342" s="5"/>
      <c r="B342" s="5"/>
      <c r="C342" s="5"/>
      <c r="D342" s="5"/>
      <c r="E342" s="5"/>
      <c r="F342" s="5"/>
      <c r="G342" s="5"/>
      <c r="H342" s="5"/>
      <c r="I342" s="27"/>
      <c r="J342" s="5"/>
      <c r="K342" s="21"/>
      <c r="L342" s="5"/>
      <c r="M342" s="5"/>
      <c r="N342" s="5"/>
      <c r="O342" s="21"/>
      <c r="P342" s="5"/>
      <c r="Q342" s="5"/>
      <c r="R342" s="5"/>
      <c r="S342" s="5"/>
    </row>
    <row r="343" spans="1:19">
      <c r="A343" s="5"/>
      <c r="B343" s="5"/>
      <c r="C343" s="5"/>
      <c r="D343" s="5"/>
      <c r="E343" s="5"/>
      <c r="F343" s="5"/>
      <c r="G343" s="5"/>
      <c r="H343" s="5"/>
      <c r="I343" s="27"/>
      <c r="J343" s="5"/>
      <c r="K343" s="21"/>
      <c r="L343" s="5"/>
      <c r="M343" s="5"/>
      <c r="N343" s="5"/>
      <c r="O343" s="21"/>
      <c r="P343" s="5"/>
      <c r="Q343" s="5"/>
      <c r="R343" s="5"/>
      <c r="S343" s="5"/>
    </row>
    <row r="344" spans="1:19">
      <c r="A344" s="5"/>
      <c r="B344" s="5"/>
      <c r="C344" s="5"/>
      <c r="D344" s="5"/>
      <c r="E344" s="5"/>
      <c r="F344" s="5"/>
      <c r="G344" s="5"/>
      <c r="H344" s="5"/>
      <c r="I344" s="27"/>
      <c r="J344" s="5"/>
      <c r="K344" s="21"/>
      <c r="L344" s="5"/>
      <c r="M344" s="5"/>
      <c r="N344" s="5"/>
      <c r="O344" s="21"/>
      <c r="P344" s="5"/>
      <c r="Q344" s="5"/>
      <c r="R344" s="5"/>
      <c r="S344" s="5"/>
    </row>
    <row r="345" spans="1:19">
      <c r="A345" s="5"/>
      <c r="B345" s="5"/>
      <c r="C345" s="5"/>
      <c r="D345" s="5"/>
      <c r="E345" s="5"/>
      <c r="F345" s="5"/>
      <c r="G345" s="5"/>
      <c r="H345" s="5"/>
      <c r="I345" s="27"/>
      <c r="J345" s="5"/>
      <c r="K345" s="21"/>
      <c r="L345" s="5"/>
      <c r="M345" s="5"/>
      <c r="N345" s="5"/>
      <c r="O345" s="21"/>
      <c r="P345" s="5"/>
      <c r="Q345" s="5"/>
      <c r="R345" s="5"/>
      <c r="S345" s="5"/>
    </row>
    <row r="346" spans="1:19">
      <c r="A346" s="5"/>
      <c r="B346" s="5"/>
      <c r="C346" s="5"/>
      <c r="D346" s="5"/>
      <c r="E346" s="5"/>
      <c r="F346" s="5"/>
      <c r="G346" s="5"/>
      <c r="H346" s="5"/>
      <c r="I346" s="27"/>
      <c r="J346" s="5"/>
      <c r="K346" s="21"/>
      <c r="L346" s="5"/>
      <c r="M346" s="5"/>
      <c r="N346" s="5"/>
      <c r="O346" s="21"/>
      <c r="P346" s="5"/>
      <c r="Q346" s="5"/>
      <c r="R346" s="5"/>
      <c r="S346" s="5"/>
    </row>
    <row r="347" spans="1:19">
      <c r="A347" s="5"/>
      <c r="B347" s="5"/>
      <c r="C347" s="5"/>
      <c r="D347" s="5"/>
      <c r="E347" s="5"/>
      <c r="F347" s="5"/>
      <c r="G347" s="5"/>
      <c r="H347" s="5"/>
      <c r="I347" s="27"/>
      <c r="J347" s="5"/>
      <c r="K347" s="21"/>
      <c r="L347" s="5"/>
      <c r="M347" s="5"/>
      <c r="N347" s="5"/>
      <c r="O347" s="21"/>
      <c r="P347" s="5"/>
      <c r="Q347" s="5"/>
      <c r="R347" s="5"/>
      <c r="S347" s="5"/>
    </row>
    <row r="348" spans="1:19">
      <c r="A348" s="5"/>
      <c r="B348" s="5"/>
      <c r="C348" s="5"/>
      <c r="D348" s="5"/>
      <c r="E348" s="5"/>
      <c r="F348" s="5"/>
      <c r="G348" s="5"/>
      <c r="H348" s="5"/>
      <c r="I348" s="27"/>
      <c r="J348" s="5"/>
      <c r="K348" s="21"/>
      <c r="L348" s="5"/>
      <c r="M348" s="5"/>
      <c r="N348" s="5"/>
      <c r="O348" s="21"/>
      <c r="P348" s="5"/>
      <c r="Q348" s="5"/>
      <c r="R348" s="5"/>
      <c r="S348" s="5"/>
    </row>
    <row r="349" spans="1:19">
      <c r="A349" s="5"/>
      <c r="B349" s="5"/>
      <c r="C349" s="5"/>
      <c r="D349" s="5"/>
      <c r="E349" s="5"/>
      <c r="F349" s="5"/>
      <c r="G349" s="5"/>
      <c r="H349" s="5"/>
      <c r="I349" s="27"/>
      <c r="J349" s="5"/>
      <c r="K349" s="21"/>
      <c r="L349" s="5"/>
      <c r="M349" s="5"/>
      <c r="N349" s="5"/>
      <c r="O349" s="21"/>
      <c r="P349" s="5"/>
      <c r="Q349" s="5"/>
      <c r="R349" s="5"/>
      <c r="S349" s="5"/>
    </row>
    <row r="350" spans="1:19">
      <c r="A350" s="5"/>
      <c r="B350" s="5"/>
      <c r="C350" s="5"/>
      <c r="D350" s="5"/>
      <c r="E350" s="5"/>
      <c r="F350" s="5"/>
      <c r="G350" s="5"/>
      <c r="H350" s="5"/>
      <c r="I350" s="27"/>
      <c r="J350" s="5"/>
      <c r="K350" s="21"/>
      <c r="L350" s="5"/>
      <c r="M350" s="5"/>
      <c r="N350" s="5"/>
      <c r="O350" s="21"/>
      <c r="P350" s="5"/>
      <c r="Q350" s="5"/>
      <c r="R350" s="5"/>
      <c r="S350" s="5"/>
    </row>
    <row r="351" spans="1:19">
      <c r="A351" s="5"/>
      <c r="B351" s="5"/>
      <c r="C351" s="5"/>
      <c r="D351" s="5"/>
      <c r="E351" s="5"/>
      <c r="F351" s="5"/>
      <c r="G351" s="5"/>
      <c r="H351" s="5"/>
      <c r="I351" s="27"/>
      <c r="J351" s="5"/>
      <c r="K351" s="21"/>
      <c r="L351" s="5"/>
      <c r="M351" s="5"/>
      <c r="N351" s="5"/>
      <c r="O351" s="21"/>
      <c r="P351" s="5"/>
      <c r="Q351" s="5"/>
      <c r="R351" s="5"/>
      <c r="S351" s="5"/>
    </row>
    <row r="352" spans="1:19">
      <c r="A352" s="5"/>
      <c r="B352" s="5"/>
      <c r="C352" s="5"/>
      <c r="D352" s="5"/>
      <c r="E352" s="5"/>
      <c r="F352" s="5"/>
      <c r="G352" s="5"/>
      <c r="H352" s="5"/>
      <c r="I352" s="27"/>
      <c r="J352" s="5"/>
      <c r="K352" s="21"/>
      <c r="L352" s="5"/>
      <c r="M352" s="5"/>
      <c r="N352" s="5"/>
      <c r="O352" s="21"/>
      <c r="P352" s="5"/>
      <c r="Q352" s="5"/>
      <c r="R352" s="5"/>
      <c r="S352" s="5"/>
    </row>
    <row r="353" spans="1:19">
      <c r="A353" s="5"/>
      <c r="B353" s="5"/>
      <c r="C353" s="5"/>
      <c r="D353" s="5"/>
      <c r="E353" s="5"/>
      <c r="F353" s="5"/>
      <c r="G353" s="5"/>
      <c r="H353" s="5"/>
      <c r="I353" s="27"/>
      <c r="J353" s="5"/>
      <c r="K353" s="21"/>
      <c r="L353" s="5"/>
      <c r="M353" s="5"/>
      <c r="N353" s="5"/>
      <c r="O353" s="21"/>
      <c r="P353" s="5"/>
      <c r="Q353" s="5"/>
      <c r="R353" s="5"/>
      <c r="S353" s="5"/>
    </row>
    <row r="354" spans="1:19">
      <c r="A354" s="5"/>
      <c r="B354" s="5"/>
      <c r="C354" s="5"/>
      <c r="D354" s="5"/>
      <c r="E354" s="5"/>
      <c r="F354" s="5"/>
      <c r="G354" s="5"/>
      <c r="H354" s="5"/>
      <c r="I354" s="27"/>
      <c r="J354" s="5"/>
      <c r="K354" s="21"/>
      <c r="L354" s="5"/>
      <c r="M354" s="5"/>
      <c r="N354" s="5"/>
      <c r="O354" s="21"/>
      <c r="P354" s="5"/>
      <c r="Q354" s="5"/>
      <c r="R354" s="5"/>
      <c r="S354" s="5"/>
    </row>
    <row r="355" spans="1:19">
      <c r="A355" s="5"/>
      <c r="B355" s="5"/>
      <c r="C355" s="5"/>
      <c r="D355" s="5"/>
      <c r="E355" s="5"/>
      <c r="F355" s="5"/>
      <c r="G355" s="5"/>
      <c r="H355" s="5"/>
      <c r="I355" s="27"/>
      <c r="J355" s="5"/>
      <c r="K355" s="21"/>
      <c r="L355" s="5"/>
      <c r="M355" s="5"/>
      <c r="N355" s="5"/>
      <c r="O355" s="21"/>
      <c r="P355" s="5"/>
      <c r="Q355" s="5"/>
      <c r="R355" s="5"/>
      <c r="S355" s="5"/>
    </row>
    <row r="356" spans="1:19">
      <c r="A356" s="5"/>
      <c r="B356" s="5"/>
      <c r="C356" s="5"/>
      <c r="D356" s="5"/>
      <c r="E356" s="5"/>
      <c r="F356" s="5"/>
      <c r="G356" s="5"/>
      <c r="H356" s="5"/>
      <c r="I356" s="27"/>
      <c r="J356" s="5"/>
      <c r="K356" s="21"/>
      <c r="L356" s="5"/>
      <c r="M356" s="5"/>
      <c r="N356" s="5"/>
      <c r="O356" s="21"/>
      <c r="P356" s="5"/>
      <c r="Q356" s="5"/>
      <c r="R356" s="5"/>
      <c r="S356" s="5"/>
    </row>
    <row r="357" spans="1:19">
      <c r="A357" s="5"/>
      <c r="B357" s="5"/>
      <c r="C357" s="5"/>
      <c r="D357" s="5"/>
      <c r="E357" s="5"/>
      <c r="F357" s="5"/>
      <c r="G357" s="5"/>
      <c r="H357" s="5"/>
      <c r="I357" s="27"/>
      <c r="J357" s="5"/>
      <c r="K357" s="21"/>
      <c r="L357" s="5"/>
      <c r="M357" s="5"/>
      <c r="N357" s="5"/>
      <c r="O357" s="21"/>
      <c r="P357" s="5"/>
      <c r="Q357" s="5"/>
      <c r="R357" s="5"/>
      <c r="S357" s="5"/>
    </row>
    <row r="358" spans="1:19">
      <c r="A358" s="5"/>
      <c r="B358" s="5"/>
      <c r="C358" s="5"/>
      <c r="D358" s="5"/>
      <c r="E358" s="5"/>
      <c r="F358" s="5"/>
      <c r="G358" s="5"/>
      <c r="H358" s="5"/>
      <c r="I358" s="27"/>
      <c r="J358" s="5"/>
      <c r="K358" s="21"/>
      <c r="L358" s="5"/>
      <c r="M358" s="5"/>
      <c r="N358" s="5"/>
      <c r="O358" s="21"/>
      <c r="P358" s="5"/>
      <c r="Q358" s="5"/>
      <c r="R358" s="5"/>
      <c r="S358" s="5"/>
    </row>
    <row r="359" spans="1:19">
      <c r="A359" s="5"/>
      <c r="B359" s="5"/>
      <c r="C359" s="5"/>
      <c r="D359" s="5"/>
      <c r="E359" s="5"/>
      <c r="F359" s="5"/>
      <c r="G359" s="5"/>
      <c r="H359" s="5"/>
      <c r="I359" s="27"/>
      <c r="J359" s="5"/>
      <c r="K359" s="21"/>
      <c r="L359" s="5"/>
      <c r="M359" s="5"/>
      <c r="N359" s="5"/>
      <c r="O359" s="21"/>
      <c r="P359" s="5"/>
      <c r="Q359" s="5"/>
      <c r="R359" s="5"/>
      <c r="S359" s="5"/>
    </row>
    <row r="360" spans="1:19">
      <c r="A360" s="5"/>
      <c r="B360" s="5"/>
      <c r="C360" s="5"/>
      <c r="D360" s="5"/>
      <c r="E360" s="5"/>
      <c r="F360" s="5"/>
      <c r="G360" s="5"/>
      <c r="H360" s="5"/>
      <c r="I360" s="27"/>
      <c r="J360" s="5"/>
      <c r="K360" s="21"/>
      <c r="L360" s="5"/>
      <c r="M360" s="5"/>
      <c r="N360" s="5"/>
      <c r="O360" s="21"/>
      <c r="P360" s="5"/>
      <c r="Q360" s="5"/>
      <c r="R360" s="5"/>
      <c r="S360" s="5"/>
    </row>
    <row r="361" spans="1:19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21"/>
      <c r="L361" s="5"/>
      <c r="M361" s="5"/>
      <c r="N361" s="5"/>
      <c r="O361" s="21"/>
      <c r="P361" s="5"/>
      <c r="Q361" s="5"/>
      <c r="R361" s="5"/>
      <c r="S361" s="5"/>
    </row>
    <row r="362" spans="1:19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21"/>
      <c r="L362" s="5"/>
      <c r="M362" s="5"/>
      <c r="N362" s="5"/>
      <c r="O362" s="21"/>
      <c r="P362" s="5"/>
      <c r="Q362" s="5"/>
      <c r="R362" s="5"/>
      <c r="S362" s="5"/>
    </row>
    <row r="363" spans="1:19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21"/>
      <c r="L363" s="5"/>
      <c r="M363" s="5"/>
      <c r="N363" s="5"/>
      <c r="O363" s="21"/>
      <c r="P363" s="5"/>
      <c r="Q363" s="5"/>
      <c r="R363" s="5"/>
      <c r="S363" s="5"/>
    </row>
    <row r="364" spans="1:19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21"/>
      <c r="L364" s="5"/>
      <c r="M364" s="5"/>
      <c r="N364" s="5"/>
      <c r="O364" s="21"/>
      <c r="P364" s="5"/>
      <c r="Q364" s="5"/>
      <c r="R364" s="5"/>
      <c r="S364" s="5"/>
    </row>
    <row r="365" spans="1:19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21"/>
      <c r="L365" s="5"/>
      <c r="M365" s="5"/>
      <c r="N365" s="5"/>
      <c r="O365" s="21"/>
      <c r="P365" s="5"/>
      <c r="Q365" s="5"/>
      <c r="R365" s="5"/>
      <c r="S365" s="5"/>
    </row>
    <row r="366" spans="1:19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21"/>
      <c r="L366" s="5"/>
      <c r="M366" s="5"/>
      <c r="N366" s="5"/>
      <c r="O366" s="21"/>
      <c r="P366" s="5"/>
      <c r="Q366" s="5"/>
      <c r="R366" s="5"/>
      <c r="S366" s="5"/>
    </row>
    <row r="367" spans="1:19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21"/>
      <c r="L367" s="5"/>
      <c r="M367" s="5"/>
      <c r="N367" s="5"/>
      <c r="O367" s="21"/>
      <c r="P367" s="5"/>
      <c r="Q367" s="5"/>
      <c r="R367" s="5"/>
      <c r="S367" s="5"/>
    </row>
    <row r="368" spans="1:19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21"/>
      <c r="L368" s="5"/>
      <c r="M368" s="5"/>
      <c r="N368" s="5"/>
      <c r="O368" s="21"/>
      <c r="P368" s="5"/>
      <c r="Q368" s="5"/>
      <c r="R368" s="5"/>
      <c r="S368" s="5"/>
    </row>
    <row r="369" spans="1:19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21"/>
      <c r="L369" s="5"/>
      <c r="M369" s="5"/>
      <c r="N369" s="5"/>
      <c r="O369" s="21"/>
      <c r="P369" s="5"/>
      <c r="Q369" s="5"/>
      <c r="R369" s="5"/>
      <c r="S369" s="5"/>
    </row>
    <row r="370" spans="1:19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21"/>
      <c r="L370" s="5"/>
      <c r="M370" s="5"/>
      <c r="N370" s="5"/>
      <c r="O370" s="21"/>
      <c r="P370" s="5"/>
      <c r="Q370" s="5"/>
      <c r="R370" s="5"/>
      <c r="S370" s="5"/>
    </row>
    <row r="371" spans="1:19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21"/>
      <c r="L371" s="5"/>
      <c r="M371" s="5"/>
      <c r="N371" s="5"/>
      <c r="O371" s="21"/>
      <c r="P371" s="5"/>
      <c r="Q371" s="5"/>
      <c r="R371" s="5"/>
      <c r="S371" s="5"/>
    </row>
    <row r="372" spans="1:19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21"/>
      <c r="L372" s="5"/>
      <c r="M372" s="5"/>
      <c r="N372" s="5"/>
      <c r="O372" s="21"/>
      <c r="P372" s="5"/>
      <c r="Q372" s="5"/>
      <c r="R372" s="5"/>
      <c r="S372" s="5"/>
    </row>
    <row r="373" spans="1:19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21"/>
      <c r="L373" s="5"/>
      <c r="M373" s="5"/>
      <c r="N373" s="5"/>
      <c r="O373" s="21"/>
      <c r="P373" s="5"/>
      <c r="Q373" s="5"/>
      <c r="R373" s="5"/>
      <c r="S373" s="5"/>
    </row>
    <row r="374" spans="1:19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21"/>
      <c r="L374" s="5"/>
      <c r="M374" s="5"/>
      <c r="N374" s="5"/>
      <c r="O374" s="21"/>
      <c r="P374" s="5"/>
      <c r="Q374" s="5"/>
      <c r="R374" s="5"/>
      <c r="S374" s="5"/>
    </row>
    <row r="375" spans="1:19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21"/>
      <c r="L375" s="5"/>
      <c r="M375" s="5"/>
      <c r="N375" s="5"/>
      <c r="O375" s="21"/>
      <c r="P375" s="5"/>
      <c r="Q375" s="5"/>
      <c r="R375" s="5"/>
      <c r="S375" s="5"/>
    </row>
    <row r="376" spans="1:19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21"/>
      <c r="L376" s="5"/>
      <c r="M376" s="5"/>
      <c r="N376" s="5"/>
      <c r="O376" s="21"/>
      <c r="P376" s="5"/>
      <c r="Q376" s="5"/>
      <c r="R376" s="5"/>
      <c r="S376" s="5"/>
    </row>
    <row r="377" spans="1:19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21"/>
      <c r="L377" s="5"/>
      <c r="M377" s="5"/>
      <c r="N377" s="5"/>
      <c r="O377" s="21"/>
      <c r="P377" s="5"/>
      <c r="Q377" s="5"/>
      <c r="R377" s="5"/>
      <c r="S377" s="5"/>
    </row>
    <row r="378" spans="1:19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21"/>
      <c r="L378" s="5"/>
      <c r="M378" s="5"/>
      <c r="N378" s="5"/>
      <c r="O378" s="21"/>
      <c r="P378" s="5"/>
      <c r="Q378" s="5"/>
      <c r="R378" s="5"/>
      <c r="S378" s="5"/>
    </row>
    <row r="379" spans="1:19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21"/>
      <c r="L379" s="5"/>
      <c r="M379" s="5"/>
      <c r="N379" s="5"/>
      <c r="O379" s="21"/>
      <c r="P379" s="5"/>
      <c r="Q379" s="5"/>
      <c r="R379" s="5"/>
      <c r="S379" s="5"/>
    </row>
    <row r="380" spans="1:19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21"/>
      <c r="L380" s="5"/>
      <c r="M380" s="5"/>
      <c r="N380" s="5"/>
      <c r="O380" s="21"/>
      <c r="P380" s="5"/>
      <c r="Q380" s="5"/>
      <c r="R380" s="5"/>
      <c r="S380" s="5"/>
    </row>
    <row r="381" spans="1:19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21"/>
      <c r="L381" s="5"/>
      <c r="M381" s="5"/>
      <c r="N381" s="5"/>
      <c r="O381" s="21"/>
      <c r="P381" s="5"/>
      <c r="Q381" s="5"/>
      <c r="R381" s="5"/>
      <c r="S381" s="5"/>
    </row>
    <row r="382" spans="1:19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21"/>
      <c r="L382" s="5"/>
      <c r="M382" s="5"/>
      <c r="N382" s="5"/>
      <c r="O382" s="21"/>
      <c r="P382" s="5"/>
      <c r="Q382" s="5"/>
      <c r="R382" s="5"/>
      <c r="S382" s="5"/>
    </row>
    <row r="383" spans="1:19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21"/>
      <c r="L383" s="5"/>
      <c r="M383" s="5"/>
      <c r="N383" s="5"/>
      <c r="O383" s="21"/>
      <c r="P383" s="5"/>
      <c r="Q383" s="5"/>
      <c r="R383" s="5"/>
      <c r="S383" s="5"/>
    </row>
    <row r="384" spans="1:19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21"/>
      <c r="L384" s="5"/>
      <c r="M384" s="5"/>
      <c r="N384" s="5"/>
      <c r="O384" s="21"/>
      <c r="P384" s="5"/>
      <c r="Q384" s="5"/>
      <c r="R384" s="5"/>
      <c r="S384" s="5"/>
    </row>
    <row r="385" spans="1:19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21"/>
      <c r="L385" s="5"/>
      <c r="M385" s="5"/>
      <c r="N385" s="5"/>
      <c r="O385" s="21"/>
      <c r="P385" s="5"/>
      <c r="Q385" s="5"/>
      <c r="R385" s="5"/>
      <c r="S385" s="5"/>
    </row>
    <row r="386" spans="1:19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21"/>
      <c r="L386" s="5"/>
      <c r="M386" s="5"/>
      <c r="N386" s="5"/>
      <c r="O386" s="21"/>
      <c r="P386" s="5"/>
      <c r="Q386" s="5"/>
      <c r="R386" s="5"/>
      <c r="S386" s="5"/>
    </row>
    <row r="387" spans="1:19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21"/>
      <c r="L387" s="5"/>
      <c r="M387" s="5"/>
      <c r="N387" s="5"/>
      <c r="O387" s="21"/>
      <c r="P387" s="5"/>
      <c r="Q387" s="5"/>
      <c r="R387" s="5"/>
      <c r="S387" s="5"/>
    </row>
    <row r="388" spans="1:19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21"/>
      <c r="L388" s="5"/>
      <c r="M388" s="5"/>
      <c r="N388" s="5"/>
      <c r="O388" s="21"/>
      <c r="P388" s="5"/>
      <c r="Q388" s="5"/>
      <c r="R388" s="5"/>
      <c r="S388" s="5"/>
    </row>
    <row r="389" spans="1:19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21"/>
      <c r="L389" s="5"/>
      <c r="M389" s="5"/>
      <c r="N389" s="5"/>
      <c r="O389" s="21"/>
      <c r="P389" s="5"/>
      <c r="Q389" s="5"/>
      <c r="R389" s="5"/>
      <c r="S389" s="5"/>
    </row>
    <row r="390" spans="1:19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21"/>
      <c r="L390" s="5"/>
      <c r="M390" s="5"/>
      <c r="N390" s="5"/>
      <c r="O390" s="21"/>
      <c r="P390" s="5"/>
      <c r="Q390" s="5"/>
      <c r="R390" s="5"/>
      <c r="S390" s="5"/>
    </row>
    <row r="391" spans="1:19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21"/>
      <c r="L391" s="5"/>
      <c r="M391" s="5"/>
      <c r="N391" s="5"/>
      <c r="O391" s="21"/>
      <c r="P391" s="5"/>
      <c r="Q391" s="5"/>
      <c r="R391" s="5"/>
      <c r="S391" s="5"/>
    </row>
    <row r="392" spans="1:19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21"/>
      <c r="L392" s="5"/>
      <c r="M392" s="5"/>
      <c r="N392" s="5"/>
      <c r="O392" s="21"/>
      <c r="P392" s="5"/>
      <c r="Q392" s="5"/>
      <c r="R392" s="5"/>
      <c r="S392" s="5"/>
    </row>
    <row r="393" spans="1:19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21"/>
      <c r="L393" s="5"/>
      <c r="M393" s="5"/>
      <c r="N393" s="5"/>
      <c r="O393" s="21"/>
      <c r="P393" s="5"/>
      <c r="Q393" s="5"/>
      <c r="R393" s="5"/>
      <c r="S393" s="5"/>
    </row>
    <row r="394" spans="1:19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21"/>
      <c r="L394" s="5"/>
      <c r="M394" s="5"/>
      <c r="N394" s="5"/>
      <c r="O394" s="21"/>
      <c r="P394" s="5"/>
      <c r="Q394" s="5"/>
      <c r="R394" s="5"/>
      <c r="S394" s="5"/>
    </row>
    <row r="395" spans="1:19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21"/>
      <c r="L395" s="5"/>
      <c r="M395" s="5"/>
      <c r="N395" s="5"/>
      <c r="O395" s="21"/>
      <c r="P395" s="5"/>
      <c r="Q395" s="5"/>
      <c r="R395" s="5"/>
      <c r="S395" s="5"/>
    </row>
    <row r="396" spans="1:19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21"/>
      <c r="L396" s="5"/>
      <c r="M396" s="5"/>
      <c r="N396" s="5"/>
      <c r="O396" s="21"/>
      <c r="P396" s="5"/>
      <c r="Q396" s="5"/>
      <c r="R396" s="5"/>
      <c r="S396" s="5"/>
    </row>
    <row r="397" spans="1:19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21"/>
      <c r="L397" s="5"/>
      <c r="M397" s="5"/>
      <c r="N397" s="5"/>
      <c r="O397" s="21"/>
      <c r="P397" s="5"/>
      <c r="Q397" s="5"/>
      <c r="R397" s="5"/>
      <c r="S397" s="5"/>
    </row>
    <row r="398" spans="1:19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21"/>
      <c r="L398" s="5"/>
      <c r="M398" s="5"/>
      <c r="N398" s="5"/>
      <c r="O398" s="21"/>
      <c r="P398" s="5"/>
      <c r="Q398" s="5"/>
      <c r="R398" s="5"/>
      <c r="S398" s="5"/>
    </row>
    <row r="399" spans="1:19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21"/>
      <c r="L399" s="5"/>
      <c r="M399" s="5"/>
      <c r="N399" s="5"/>
      <c r="O399" s="21"/>
      <c r="P399" s="5"/>
      <c r="Q399" s="5"/>
      <c r="R399" s="5"/>
      <c r="S399" s="5"/>
    </row>
    <row r="400" spans="1:19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21"/>
      <c r="L400" s="5"/>
      <c r="M400" s="5"/>
      <c r="N400" s="5"/>
      <c r="O400" s="21"/>
      <c r="P400" s="5"/>
      <c r="Q400" s="5"/>
      <c r="R400" s="5"/>
      <c r="S400" s="5"/>
    </row>
    <row r="401" spans="1:19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21"/>
      <c r="L401" s="5"/>
      <c r="M401" s="5"/>
      <c r="N401" s="5"/>
      <c r="O401" s="21"/>
      <c r="P401" s="5"/>
      <c r="Q401" s="5"/>
      <c r="R401" s="5"/>
      <c r="S401" s="5"/>
    </row>
    <row r="402" spans="1:19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21"/>
      <c r="L402" s="5"/>
      <c r="M402" s="5"/>
      <c r="N402" s="5"/>
      <c r="O402" s="21"/>
      <c r="P402" s="5"/>
      <c r="Q402" s="5"/>
      <c r="R402" s="5"/>
      <c r="S402" s="5"/>
    </row>
    <row r="403" spans="1:19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21"/>
      <c r="L403" s="5"/>
      <c r="M403" s="5"/>
      <c r="N403" s="5"/>
      <c r="O403" s="21"/>
      <c r="P403" s="5"/>
      <c r="Q403" s="5"/>
      <c r="R403" s="5"/>
      <c r="S403" s="5"/>
    </row>
    <row r="404" spans="1:19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21"/>
      <c r="L404" s="5"/>
      <c r="M404" s="5"/>
      <c r="N404" s="5"/>
      <c r="O404" s="21"/>
      <c r="P404" s="5"/>
      <c r="Q404" s="5"/>
      <c r="R404" s="5"/>
      <c r="S404" s="5"/>
    </row>
    <row r="405" spans="1:19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21"/>
      <c r="L405" s="5"/>
      <c r="M405" s="5"/>
      <c r="N405" s="5"/>
      <c r="O405" s="21"/>
      <c r="P405" s="5"/>
      <c r="Q405" s="5"/>
      <c r="R405" s="5"/>
      <c r="S405" s="5"/>
    </row>
    <row r="406" spans="1:19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21"/>
      <c r="L406" s="5"/>
      <c r="M406" s="5"/>
      <c r="N406" s="5"/>
      <c r="O406" s="21"/>
      <c r="P406" s="5"/>
      <c r="Q406" s="5"/>
      <c r="R406" s="5"/>
      <c r="S406" s="5"/>
    </row>
    <row r="407" spans="1:19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21"/>
      <c r="L407" s="5"/>
      <c r="M407" s="5"/>
      <c r="N407" s="5"/>
      <c r="O407" s="21"/>
      <c r="P407" s="5"/>
      <c r="Q407" s="5"/>
      <c r="R407" s="5"/>
      <c r="S407" s="5"/>
    </row>
    <row r="408" spans="1:19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21"/>
      <c r="L408" s="5"/>
      <c r="M408" s="5"/>
      <c r="N408" s="5"/>
      <c r="O408" s="21"/>
      <c r="P408" s="5"/>
      <c r="Q408" s="5"/>
      <c r="R408" s="5"/>
      <c r="S408" s="5"/>
    </row>
    <row r="409" spans="1:19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21"/>
      <c r="L409" s="5"/>
      <c r="M409" s="5"/>
      <c r="N409" s="5"/>
      <c r="O409" s="21"/>
      <c r="P409" s="5"/>
      <c r="Q409" s="5"/>
      <c r="R409" s="5"/>
      <c r="S409" s="5"/>
    </row>
    <row r="410" spans="1:19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21"/>
      <c r="L410" s="5"/>
      <c r="M410" s="5"/>
      <c r="N410" s="5"/>
      <c r="O410" s="21"/>
      <c r="P410" s="5"/>
      <c r="Q410" s="5"/>
      <c r="R410" s="5"/>
      <c r="S410" s="5"/>
    </row>
    <row r="411" spans="1:19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21"/>
      <c r="L411" s="5"/>
      <c r="M411" s="5"/>
      <c r="N411" s="5"/>
      <c r="O411" s="21"/>
      <c r="P411" s="5"/>
      <c r="Q411" s="5"/>
      <c r="R411" s="5"/>
      <c r="S411" s="5"/>
    </row>
    <row r="412" spans="1:19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21"/>
      <c r="L412" s="5"/>
      <c r="M412" s="5"/>
      <c r="N412" s="5"/>
      <c r="O412" s="21"/>
      <c r="P412" s="5"/>
      <c r="Q412" s="5"/>
      <c r="R412" s="5"/>
      <c r="S412" s="5"/>
    </row>
    <row r="413" spans="1:19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21"/>
      <c r="L413" s="5"/>
      <c r="M413" s="5"/>
      <c r="N413" s="5"/>
      <c r="O413" s="21"/>
      <c r="P413" s="5"/>
      <c r="Q413" s="5"/>
      <c r="R413" s="5"/>
      <c r="S413" s="5"/>
    </row>
    <row r="414" spans="1:19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21"/>
      <c r="L414" s="5"/>
      <c r="M414" s="5"/>
      <c r="N414" s="5"/>
      <c r="O414" s="21"/>
      <c r="P414" s="5"/>
      <c r="Q414" s="5"/>
      <c r="R414" s="5"/>
      <c r="S414" s="5"/>
    </row>
    <row r="415" spans="1:19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21"/>
      <c r="L415" s="5"/>
      <c r="M415" s="5"/>
      <c r="N415" s="5"/>
      <c r="O415" s="21"/>
      <c r="P415" s="5"/>
      <c r="Q415" s="5"/>
      <c r="R415" s="5"/>
      <c r="S415" s="5"/>
    </row>
    <row r="416" spans="1:19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21"/>
      <c r="L416" s="5"/>
      <c r="M416" s="5"/>
      <c r="N416" s="5"/>
      <c r="O416" s="21"/>
      <c r="P416" s="5"/>
      <c r="Q416" s="5"/>
      <c r="R416" s="5"/>
      <c r="S416" s="5"/>
    </row>
    <row r="417" spans="1:19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21"/>
      <c r="L417" s="5"/>
      <c r="M417" s="5"/>
      <c r="N417" s="5"/>
      <c r="O417" s="21"/>
      <c r="P417" s="5"/>
      <c r="Q417" s="5"/>
      <c r="R417" s="5"/>
      <c r="S417" s="5"/>
    </row>
    <row r="418" spans="1:19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21"/>
      <c r="L418" s="5"/>
      <c r="M418" s="5"/>
      <c r="N418" s="5"/>
      <c r="O418" s="21"/>
      <c r="P418" s="5"/>
      <c r="Q418" s="5"/>
      <c r="R418" s="5"/>
      <c r="S418" s="5"/>
    </row>
    <row r="419" spans="1:19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21"/>
      <c r="L419" s="5"/>
      <c r="M419" s="5"/>
      <c r="N419" s="5"/>
      <c r="O419" s="21"/>
      <c r="P419" s="5"/>
      <c r="Q419" s="5"/>
      <c r="R419" s="5"/>
      <c r="S419" s="5"/>
    </row>
    <row r="420" spans="1:19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21"/>
      <c r="L420" s="5"/>
      <c r="M420" s="5"/>
      <c r="N420" s="5"/>
      <c r="O420" s="21"/>
      <c r="P420" s="5"/>
      <c r="Q420" s="5"/>
      <c r="R420" s="5"/>
      <c r="S420" s="5"/>
    </row>
    <row r="421" spans="1:19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21"/>
      <c r="L421" s="5"/>
      <c r="M421" s="5"/>
      <c r="N421" s="5"/>
      <c r="O421" s="21"/>
      <c r="P421" s="5"/>
      <c r="Q421" s="5"/>
      <c r="R421" s="5"/>
      <c r="S421" s="5"/>
    </row>
    <row r="422" spans="1:19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21"/>
      <c r="L422" s="5"/>
      <c r="M422" s="5"/>
      <c r="N422" s="5"/>
      <c r="O422" s="21"/>
      <c r="P422" s="5"/>
      <c r="Q422" s="5"/>
      <c r="R422" s="5"/>
      <c r="S422" s="5"/>
    </row>
    <row r="423" spans="1:19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21"/>
      <c r="L423" s="5"/>
      <c r="M423" s="5"/>
      <c r="N423" s="5"/>
      <c r="O423" s="21"/>
      <c r="P423" s="5"/>
      <c r="Q423" s="5"/>
      <c r="R423" s="5"/>
      <c r="S423" s="5"/>
    </row>
    <row r="424" spans="1:19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21"/>
      <c r="L424" s="5"/>
      <c r="M424" s="5"/>
      <c r="N424" s="5"/>
      <c r="O424" s="21"/>
      <c r="P424" s="5"/>
      <c r="Q424" s="5"/>
      <c r="R424" s="5"/>
      <c r="S424" s="5"/>
    </row>
    <row r="425" spans="1:19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21"/>
      <c r="L425" s="5"/>
      <c r="M425" s="5"/>
      <c r="N425" s="5"/>
      <c r="O425" s="21"/>
      <c r="P425" s="5"/>
      <c r="Q425" s="5"/>
      <c r="R425" s="5"/>
      <c r="S425" s="5"/>
    </row>
    <row r="426" spans="1:19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21"/>
      <c r="L426" s="5"/>
      <c r="M426" s="5"/>
      <c r="N426" s="5"/>
      <c r="O426" s="21"/>
      <c r="P426" s="5"/>
      <c r="Q426" s="5"/>
      <c r="R426" s="5"/>
      <c r="S426" s="5"/>
    </row>
    <row r="427" spans="1:19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21"/>
      <c r="L427" s="5"/>
      <c r="M427" s="5"/>
      <c r="N427" s="5"/>
      <c r="O427" s="21"/>
      <c r="P427" s="5"/>
      <c r="Q427" s="5"/>
      <c r="R427" s="5"/>
      <c r="S427" s="5"/>
    </row>
    <row r="428" spans="1:19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21"/>
      <c r="L428" s="5"/>
      <c r="M428" s="5"/>
      <c r="N428" s="5"/>
      <c r="O428" s="21"/>
      <c r="P428" s="5"/>
      <c r="Q428" s="5"/>
      <c r="R428" s="5"/>
      <c r="S428" s="5"/>
    </row>
    <row r="429" spans="1:19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21"/>
      <c r="L429" s="5"/>
      <c r="M429" s="5"/>
      <c r="N429" s="5"/>
      <c r="O429" s="21"/>
      <c r="P429" s="5"/>
      <c r="Q429" s="5"/>
      <c r="R429" s="5"/>
      <c r="S429" s="5"/>
    </row>
    <row r="430" spans="1:19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21"/>
      <c r="L430" s="5"/>
      <c r="M430" s="5"/>
      <c r="N430" s="5"/>
      <c r="O430" s="21"/>
      <c r="P430" s="5"/>
      <c r="Q430" s="5"/>
      <c r="R430" s="5"/>
      <c r="S430" s="5"/>
    </row>
    <row r="431" spans="1:19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21"/>
      <c r="L431" s="5"/>
      <c r="M431" s="5"/>
      <c r="N431" s="5"/>
      <c r="O431" s="21"/>
      <c r="P431" s="5"/>
      <c r="Q431" s="5"/>
      <c r="R431" s="5"/>
      <c r="S431" s="5"/>
    </row>
    <row r="432" spans="1:19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21"/>
      <c r="L432" s="5"/>
      <c r="M432" s="5"/>
      <c r="N432" s="5"/>
      <c r="O432" s="21"/>
      <c r="P432" s="5"/>
      <c r="Q432" s="5"/>
      <c r="R432" s="5"/>
      <c r="S432" s="5"/>
    </row>
    <row r="433" spans="1:19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21"/>
      <c r="L433" s="5"/>
      <c r="M433" s="5"/>
      <c r="N433" s="5"/>
      <c r="O433" s="21"/>
      <c r="P433" s="5"/>
      <c r="Q433" s="5"/>
      <c r="R433" s="5"/>
      <c r="S433" s="5"/>
    </row>
    <row r="434" spans="1:19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21"/>
      <c r="L434" s="5"/>
      <c r="M434" s="5"/>
      <c r="N434" s="5"/>
      <c r="O434" s="21"/>
      <c r="P434" s="5"/>
      <c r="Q434" s="5"/>
      <c r="R434" s="5"/>
      <c r="S434" s="5"/>
    </row>
    <row r="435" spans="1:19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21"/>
      <c r="L435" s="5"/>
      <c r="M435" s="5"/>
      <c r="N435" s="5"/>
      <c r="O435" s="21"/>
      <c r="P435" s="5"/>
      <c r="Q435" s="5"/>
      <c r="R435" s="5"/>
      <c r="S435" s="5"/>
    </row>
    <row r="436" spans="1:19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21"/>
      <c r="L436" s="5"/>
      <c r="M436" s="5"/>
      <c r="N436" s="5"/>
      <c r="O436" s="21"/>
      <c r="P436" s="5"/>
      <c r="Q436" s="5"/>
      <c r="R436" s="5"/>
      <c r="S436" s="5"/>
    </row>
    <row r="437" spans="1:19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21"/>
      <c r="L437" s="5"/>
      <c r="M437" s="5"/>
      <c r="N437" s="5"/>
      <c r="O437" s="21"/>
      <c r="P437" s="5"/>
      <c r="Q437" s="5"/>
      <c r="R437" s="5"/>
      <c r="S437" s="5"/>
    </row>
    <row r="438" spans="1:19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21"/>
      <c r="L438" s="5"/>
      <c r="M438" s="5"/>
      <c r="N438" s="5"/>
      <c r="O438" s="21"/>
      <c r="P438" s="5"/>
      <c r="Q438" s="5"/>
      <c r="R438" s="5"/>
      <c r="S438" s="5"/>
    </row>
    <row r="439" spans="1:19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21"/>
      <c r="L439" s="5"/>
      <c r="M439" s="5"/>
      <c r="N439" s="5"/>
      <c r="O439" s="21"/>
      <c r="P439" s="5"/>
      <c r="Q439" s="5"/>
      <c r="R439" s="5"/>
      <c r="S439" s="5"/>
    </row>
    <row r="440" spans="1:19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21"/>
      <c r="L440" s="5"/>
      <c r="M440" s="5"/>
      <c r="N440" s="5"/>
      <c r="O440" s="21"/>
      <c r="P440" s="5"/>
      <c r="Q440" s="5"/>
      <c r="R440" s="5"/>
      <c r="S440" s="5"/>
    </row>
    <row r="441" spans="1:19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21"/>
      <c r="L441" s="5"/>
      <c r="M441" s="5"/>
      <c r="N441" s="5"/>
      <c r="O441" s="21"/>
      <c r="P441" s="5"/>
      <c r="Q441" s="5"/>
      <c r="R441" s="5"/>
      <c r="S441" s="5"/>
    </row>
    <row r="442" spans="1:19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21"/>
      <c r="L442" s="5"/>
      <c r="M442" s="5"/>
      <c r="N442" s="5"/>
      <c r="O442" s="21"/>
      <c r="P442" s="5"/>
      <c r="Q442" s="5"/>
      <c r="R442" s="5"/>
      <c r="S442" s="5"/>
    </row>
    <row r="443" spans="1:19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21"/>
      <c r="L443" s="5"/>
      <c r="M443" s="5"/>
      <c r="N443" s="5"/>
      <c r="O443" s="21"/>
      <c r="P443" s="5"/>
      <c r="Q443" s="5"/>
      <c r="R443" s="5"/>
      <c r="S443" s="5"/>
    </row>
    <row r="444" spans="1:19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21"/>
      <c r="L444" s="5"/>
      <c r="M444" s="5"/>
      <c r="N444" s="5"/>
      <c r="O444" s="21"/>
      <c r="P444" s="5"/>
      <c r="Q444" s="5"/>
      <c r="R444" s="5"/>
      <c r="S444" s="5"/>
    </row>
    <row r="445" spans="1:19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21"/>
      <c r="L445" s="5"/>
      <c r="M445" s="5"/>
      <c r="N445" s="5"/>
      <c r="O445" s="21"/>
      <c r="P445" s="5"/>
      <c r="Q445" s="5"/>
      <c r="R445" s="5"/>
      <c r="S445" s="5"/>
    </row>
    <row r="446" spans="1:19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21"/>
      <c r="L446" s="5"/>
      <c r="M446" s="5"/>
      <c r="N446" s="5"/>
      <c r="O446" s="21"/>
      <c r="P446" s="5"/>
      <c r="Q446" s="5"/>
      <c r="R446" s="5"/>
      <c r="S446" s="5"/>
    </row>
    <row r="447" spans="1:19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21"/>
      <c r="L447" s="5"/>
      <c r="M447" s="5"/>
      <c r="N447" s="5"/>
      <c r="O447" s="21"/>
      <c r="P447" s="5"/>
      <c r="Q447" s="5"/>
      <c r="R447" s="5"/>
      <c r="S447" s="5"/>
    </row>
    <row r="448" spans="1:19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21"/>
      <c r="L448" s="5"/>
      <c r="M448" s="5"/>
      <c r="N448" s="5"/>
      <c r="O448" s="21"/>
      <c r="P448" s="5"/>
      <c r="Q448" s="5"/>
      <c r="R448" s="5"/>
      <c r="S448" s="5"/>
    </row>
    <row r="449" spans="1:19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21"/>
      <c r="L449" s="5"/>
      <c r="M449" s="5"/>
      <c r="N449" s="5"/>
      <c r="O449" s="21"/>
      <c r="P449" s="5"/>
      <c r="Q449" s="5"/>
      <c r="R449" s="5"/>
      <c r="S449" s="5"/>
    </row>
    <row r="450" spans="1:19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21"/>
      <c r="L450" s="5"/>
      <c r="M450" s="5"/>
      <c r="N450" s="5"/>
      <c r="O450" s="21"/>
      <c r="P450" s="5"/>
      <c r="Q450" s="5"/>
      <c r="R450" s="5"/>
      <c r="S450" s="5"/>
    </row>
    <row r="451" spans="1:19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21"/>
      <c r="L451" s="5"/>
      <c r="M451" s="5"/>
      <c r="N451" s="5"/>
      <c r="O451" s="21"/>
      <c r="P451" s="5"/>
      <c r="Q451" s="5"/>
      <c r="R451" s="5"/>
      <c r="S451" s="5"/>
    </row>
    <row r="452" spans="1:19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21"/>
      <c r="L452" s="5"/>
      <c r="M452" s="5"/>
      <c r="N452" s="5"/>
      <c r="O452" s="21"/>
      <c r="P452" s="5"/>
      <c r="Q452" s="5"/>
      <c r="R452" s="5"/>
      <c r="S452" s="5"/>
    </row>
    <row r="453" spans="1:19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21"/>
      <c r="L453" s="5"/>
      <c r="M453" s="5"/>
      <c r="N453" s="5"/>
      <c r="O453" s="21"/>
      <c r="P453" s="5"/>
      <c r="Q453" s="5"/>
      <c r="R453" s="5"/>
      <c r="S453" s="5"/>
    </row>
    <row r="454" spans="1:19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21"/>
      <c r="L454" s="5"/>
      <c r="M454" s="5"/>
      <c r="N454" s="5"/>
      <c r="O454" s="21"/>
      <c r="P454" s="5"/>
      <c r="Q454" s="5"/>
      <c r="R454" s="5"/>
      <c r="S454" s="5"/>
    </row>
    <row r="455" spans="1:19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21"/>
      <c r="L455" s="5"/>
      <c r="M455" s="5"/>
      <c r="N455" s="5"/>
      <c r="O455" s="21"/>
      <c r="P455" s="5"/>
      <c r="Q455" s="5"/>
      <c r="R455" s="5"/>
      <c r="S455" s="5"/>
    </row>
    <row r="456" spans="1:19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21"/>
      <c r="L456" s="5"/>
      <c r="M456" s="5"/>
      <c r="N456" s="5"/>
      <c r="O456" s="21"/>
      <c r="P456" s="5"/>
      <c r="Q456" s="5"/>
      <c r="R456" s="5"/>
      <c r="S456" s="5"/>
    </row>
    <row r="457" spans="1:19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21"/>
      <c r="L457" s="5"/>
      <c r="M457" s="5"/>
      <c r="N457" s="5"/>
      <c r="O457" s="21"/>
      <c r="P457" s="5"/>
      <c r="Q457" s="5"/>
      <c r="R457" s="5"/>
      <c r="S457" s="5"/>
    </row>
    <row r="458" spans="1:19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21"/>
      <c r="L458" s="5"/>
      <c r="M458" s="5"/>
      <c r="N458" s="5"/>
      <c r="O458" s="21"/>
      <c r="P458" s="5"/>
      <c r="Q458" s="5"/>
      <c r="R458" s="5"/>
      <c r="S458" s="5"/>
    </row>
    <row r="459" spans="1:19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21"/>
      <c r="L459" s="5"/>
      <c r="M459" s="5"/>
      <c r="N459" s="5"/>
      <c r="O459" s="21"/>
      <c r="P459" s="5"/>
      <c r="Q459" s="5"/>
      <c r="R459" s="5"/>
      <c r="S459" s="5"/>
    </row>
    <row r="460" spans="1:19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21"/>
      <c r="L460" s="5"/>
      <c r="M460" s="5"/>
      <c r="N460" s="5"/>
      <c r="O460" s="21"/>
      <c r="P460" s="5"/>
      <c r="Q460" s="5"/>
      <c r="R460" s="5"/>
      <c r="S460" s="5"/>
    </row>
    <row r="461" spans="1:19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21"/>
      <c r="L461" s="5"/>
      <c r="M461" s="5"/>
      <c r="N461" s="5"/>
      <c r="O461" s="21"/>
      <c r="P461" s="5"/>
      <c r="Q461" s="5"/>
      <c r="R461" s="5"/>
      <c r="S461" s="5"/>
    </row>
    <row r="462" spans="1:19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21"/>
      <c r="L462" s="5"/>
      <c r="M462" s="5"/>
      <c r="N462" s="5"/>
      <c r="O462" s="21"/>
      <c r="P462" s="5"/>
      <c r="Q462" s="5"/>
      <c r="R462" s="5"/>
      <c r="S462" s="5"/>
    </row>
    <row r="463" spans="1:19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21"/>
      <c r="L463" s="5"/>
      <c r="M463" s="5"/>
      <c r="N463" s="5"/>
      <c r="O463" s="21"/>
      <c r="P463" s="5"/>
      <c r="Q463" s="5"/>
      <c r="R463" s="5"/>
      <c r="S463" s="5"/>
    </row>
    <row r="464" spans="1:19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21"/>
      <c r="L464" s="5"/>
      <c r="M464" s="5"/>
      <c r="N464" s="5"/>
      <c r="O464" s="21"/>
      <c r="P464" s="5"/>
      <c r="Q464" s="5"/>
      <c r="R464" s="5"/>
      <c r="S464" s="5"/>
    </row>
    <row r="465" spans="1:19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21"/>
      <c r="L465" s="5"/>
      <c r="M465" s="5"/>
      <c r="N465" s="5"/>
      <c r="O465" s="21"/>
      <c r="P465" s="5"/>
      <c r="Q465" s="5"/>
      <c r="R465" s="5"/>
      <c r="S465" s="5"/>
    </row>
    <row r="466" spans="1:19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21"/>
      <c r="L466" s="5"/>
      <c r="M466" s="5"/>
      <c r="N466" s="5"/>
      <c r="O466" s="21"/>
      <c r="P466" s="5"/>
      <c r="Q466" s="5"/>
      <c r="R466" s="5"/>
      <c r="S466" s="5"/>
    </row>
    <row r="467" spans="1:19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21"/>
      <c r="L467" s="5"/>
      <c r="M467" s="5"/>
      <c r="N467" s="5"/>
      <c r="O467" s="21"/>
      <c r="P467" s="5"/>
      <c r="Q467" s="5"/>
      <c r="R467" s="5"/>
      <c r="S467" s="5"/>
    </row>
    <row r="468" spans="1:19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21"/>
      <c r="L468" s="5"/>
      <c r="M468" s="5"/>
      <c r="N468" s="5"/>
      <c r="O468" s="21"/>
      <c r="P468" s="5"/>
      <c r="Q468" s="5"/>
      <c r="R468" s="5"/>
      <c r="S468" s="5"/>
    </row>
    <row r="469" spans="1:19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21"/>
      <c r="L469" s="5"/>
      <c r="M469" s="5"/>
      <c r="N469" s="5"/>
      <c r="O469" s="21"/>
      <c r="P469" s="5"/>
      <c r="Q469" s="5"/>
      <c r="R469" s="5"/>
      <c r="S469" s="5"/>
    </row>
    <row r="470" spans="1:19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21"/>
      <c r="L470" s="5"/>
      <c r="M470" s="5"/>
      <c r="N470" s="5"/>
      <c r="O470" s="21"/>
      <c r="P470" s="5"/>
      <c r="Q470" s="5"/>
      <c r="R470" s="5"/>
      <c r="S470" s="5"/>
    </row>
    <row r="471" spans="1:19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21"/>
      <c r="L471" s="5"/>
      <c r="M471" s="5"/>
      <c r="N471" s="5"/>
      <c r="O471" s="21"/>
      <c r="P471" s="5"/>
      <c r="Q471" s="5"/>
      <c r="R471" s="5"/>
      <c r="S471" s="5"/>
    </row>
    <row r="472" spans="1:19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21"/>
      <c r="L472" s="5"/>
      <c r="M472" s="5"/>
      <c r="N472" s="5"/>
      <c r="O472" s="21"/>
      <c r="P472" s="5"/>
      <c r="Q472" s="5"/>
      <c r="R472" s="5"/>
      <c r="S472" s="5"/>
    </row>
    <row r="473" spans="1:19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21"/>
      <c r="L473" s="5"/>
      <c r="M473" s="5"/>
      <c r="N473" s="5"/>
      <c r="O473" s="21"/>
      <c r="P473" s="5"/>
      <c r="Q473" s="5"/>
      <c r="R473" s="5"/>
      <c r="S473" s="5"/>
    </row>
    <row r="474" spans="1:19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21"/>
      <c r="L474" s="5"/>
      <c r="M474" s="5"/>
      <c r="N474" s="5"/>
      <c r="O474" s="21"/>
      <c r="P474" s="5"/>
      <c r="Q474" s="5"/>
      <c r="R474" s="5"/>
      <c r="S474" s="5"/>
    </row>
    <row r="475" spans="1:19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21"/>
      <c r="L475" s="5"/>
      <c r="M475" s="5"/>
      <c r="N475" s="5"/>
      <c r="O475" s="21"/>
      <c r="P475" s="5"/>
      <c r="Q475" s="5"/>
      <c r="R475" s="5"/>
      <c r="S475" s="5"/>
    </row>
    <row r="476" spans="1:19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21"/>
      <c r="L476" s="5"/>
      <c r="M476" s="5"/>
      <c r="N476" s="5"/>
      <c r="O476" s="21"/>
      <c r="P476" s="5"/>
      <c r="Q476" s="5"/>
      <c r="R476" s="5"/>
      <c r="S476" s="5"/>
    </row>
    <row r="477" spans="1:19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21"/>
      <c r="L477" s="5"/>
      <c r="M477" s="5"/>
      <c r="N477" s="5"/>
      <c r="O477" s="21"/>
      <c r="P477" s="5"/>
      <c r="Q477" s="5"/>
      <c r="R477" s="5"/>
      <c r="S477" s="5"/>
    </row>
    <row r="478" spans="1:19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21"/>
      <c r="L478" s="5"/>
      <c r="M478" s="5"/>
      <c r="N478" s="5"/>
      <c r="O478" s="21"/>
      <c r="P478" s="5"/>
      <c r="Q478" s="5"/>
      <c r="R478" s="5"/>
      <c r="S478" s="5"/>
    </row>
    <row r="479" spans="1:19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21"/>
      <c r="L479" s="5"/>
      <c r="M479" s="5"/>
      <c r="N479" s="5"/>
      <c r="O479" s="21"/>
      <c r="P479" s="5"/>
      <c r="Q479" s="5"/>
      <c r="R479" s="5"/>
      <c r="S479" s="5"/>
    </row>
    <row r="480" spans="1:19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21"/>
      <c r="L480" s="5"/>
      <c r="M480" s="5"/>
      <c r="N480" s="5"/>
      <c r="O480" s="21"/>
      <c r="P480" s="5"/>
      <c r="Q480" s="5"/>
      <c r="R480" s="5"/>
      <c r="S480" s="5"/>
    </row>
    <row r="481" spans="1:19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21"/>
      <c r="L481" s="5"/>
      <c r="M481" s="5"/>
      <c r="N481" s="5"/>
      <c r="O481" s="21"/>
      <c r="P481" s="5"/>
      <c r="Q481" s="5"/>
      <c r="R481" s="5"/>
      <c r="S481" s="5"/>
    </row>
    <row r="482" spans="1:19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21"/>
      <c r="L482" s="5"/>
      <c r="M482" s="5"/>
      <c r="N482" s="5"/>
      <c r="O482" s="21"/>
      <c r="P482" s="5"/>
      <c r="Q482" s="5"/>
      <c r="R482" s="5"/>
      <c r="S482" s="5"/>
    </row>
    <row r="483" spans="1:19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21"/>
      <c r="L483" s="5"/>
      <c r="M483" s="5"/>
      <c r="N483" s="5"/>
      <c r="O483" s="21"/>
      <c r="P483" s="5"/>
      <c r="Q483" s="5"/>
      <c r="R483" s="5"/>
      <c r="S483" s="5"/>
    </row>
    <row r="484" spans="1:19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21"/>
      <c r="L484" s="5"/>
      <c r="M484" s="5"/>
      <c r="N484" s="5"/>
      <c r="O484" s="21"/>
      <c r="P484" s="5"/>
      <c r="Q484" s="5"/>
      <c r="R484" s="5"/>
      <c r="S484" s="5"/>
    </row>
    <row r="485" spans="1:19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21"/>
      <c r="L485" s="5"/>
      <c r="M485" s="5"/>
      <c r="N485" s="5"/>
      <c r="O485" s="21"/>
      <c r="P485" s="5"/>
      <c r="Q485" s="5"/>
      <c r="R485" s="5"/>
      <c r="S485" s="5"/>
    </row>
    <row r="486" spans="1:19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21"/>
      <c r="L486" s="5"/>
      <c r="M486" s="5"/>
      <c r="N486" s="5"/>
      <c r="O486" s="21"/>
      <c r="P486" s="5"/>
      <c r="Q486" s="5"/>
      <c r="R486" s="5"/>
      <c r="S486" s="5"/>
    </row>
    <row r="487" spans="1:19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21"/>
      <c r="L487" s="5"/>
      <c r="M487" s="5"/>
      <c r="N487" s="5"/>
      <c r="O487" s="21"/>
      <c r="P487" s="5"/>
      <c r="Q487" s="5"/>
      <c r="R487" s="5"/>
      <c r="S487" s="5"/>
    </row>
    <row r="488" spans="1:19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21"/>
      <c r="L488" s="5"/>
      <c r="M488" s="5"/>
      <c r="N488" s="5"/>
      <c r="O488" s="21"/>
      <c r="P488" s="5"/>
      <c r="Q488" s="5"/>
      <c r="R488" s="5"/>
      <c r="S488" s="5"/>
    </row>
    <row r="489" spans="1:19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21"/>
      <c r="L489" s="5"/>
      <c r="M489" s="5"/>
      <c r="N489" s="5"/>
      <c r="O489" s="21"/>
      <c r="P489" s="5"/>
      <c r="Q489" s="5"/>
      <c r="R489" s="5"/>
      <c r="S489" s="5"/>
    </row>
    <row r="490" spans="1:19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21"/>
      <c r="L490" s="5"/>
      <c r="M490" s="5"/>
      <c r="N490" s="5"/>
      <c r="O490" s="21"/>
      <c r="P490" s="5"/>
      <c r="Q490" s="5"/>
      <c r="R490" s="5"/>
      <c r="S490" s="5"/>
    </row>
    <row r="491" spans="1:19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21"/>
      <c r="L491" s="5"/>
      <c r="M491" s="5"/>
      <c r="N491" s="5"/>
      <c r="O491" s="21"/>
      <c r="P491" s="5"/>
      <c r="Q491" s="5"/>
      <c r="R491" s="5"/>
      <c r="S491" s="5"/>
    </row>
    <row r="492" spans="1:19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21"/>
      <c r="L492" s="5"/>
      <c r="M492" s="5"/>
      <c r="N492" s="5"/>
      <c r="O492" s="21"/>
      <c r="P492" s="5"/>
      <c r="Q492" s="5"/>
      <c r="R492" s="5"/>
      <c r="S492" s="5"/>
    </row>
    <row r="493" spans="1:19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21"/>
      <c r="L493" s="5"/>
      <c r="M493" s="5"/>
      <c r="N493" s="5"/>
      <c r="O493" s="21"/>
      <c r="P493" s="5"/>
      <c r="Q493" s="5"/>
      <c r="R493" s="5"/>
      <c r="S493" s="5"/>
    </row>
    <row r="494" spans="1:19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21"/>
      <c r="L494" s="5"/>
      <c r="M494" s="5"/>
      <c r="N494" s="5"/>
      <c r="O494" s="21"/>
      <c r="P494" s="5"/>
      <c r="Q494" s="5"/>
      <c r="R494" s="5"/>
      <c r="S494" s="5"/>
    </row>
    <row r="495" spans="1:19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21"/>
      <c r="L495" s="5"/>
      <c r="M495" s="5"/>
      <c r="N495" s="5"/>
      <c r="O495" s="21"/>
      <c r="P495" s="5"/>
      <c r="Q495" s="5"/>
      <c r="R495" s="5"/>
      <c r="S495" s="5"/>
    </row>
    <row r="496" spans="1:19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21"/>
      <c r="L496" s="5"/>
      <c r="M496" s="5"/>
      <c r="N496" s="5"/>
      <c r="O496" s="21"/>
      <c r="P496" s="5"/>
      <c r="Q496" s="5"/>
      <c r="R496" s="5"/>
      <c r="S496" s="5"/>
    </row>
    <row r="497" spans="1:19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21"/>
      <c r="L497" s="5"/>
      <c r="M497" s="5"/>
      <c r="N497" s="5"/>
      <c r="O497" s="21"/>
      <c r="P497" s="5"/>
      <c r="Q497" s="5"/>
      <c r="R497" s="5"/>
      <c r="S497" s="5"/>
    </row>
    <row r="498" spans="1:19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21"/>
      <c r="L498" s="5"/>
      <c r="M498" s="5"/>
      <c r="N498" s="5"/>
      <c r="O498" s="21"/>
      <c r="P498" s="5"/>
      <c r="Q498" s="5"/>
      <c r="R498" s="5"/>
      <c r="S498" s="5"/>
    </row>
    <row r="499" spans="1:19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21"/>
      <c r="L499" s="5"/>
      <c r="M499" s="5"/>
      <c r="N499" s="5"/>
      <c r="O499" s="21"/>
      <c r="P499" s="5"/>
      <c r="Q499" s="5"/>
      <c r="R499" s="5"/>
      <c r="S499" s="5"/>
    </row>
    <row r="500" spans="1:19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21"/>
      <c r="L500" s="5"/>
      <c r="M500" s="5"/>
      <c r="N500" s="5"/>
      <c r="O500" s="21"/>
      <c r="P500" s="5"/>
      <c r="Q500" s="5"/>
      <c r="R500" s="5"/>
      <c r="S500" s="5"/>
    </row>
    <row r="501" spans="1:19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21"/>
      <c r="L501" s="5"/>
      <c r="M501" s="5"/>
      <c r="N501" s="5"/>
      <c r="O501" s="21"/>
      <c r="P501" s="5"/>
      <c r="Q501" s="5"/>
      <c r="R501" s="5"/>
      <c r="S501" s="5"/>
    </row>
    <row r="502" spans="1:19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21"/>
      <c r="L502" s="5"/>
      <c r="M502" s="5"/>
      <c r="N502" s="5"/>
      <c r="O502" s="21"/>
      <c r="P502" s="5"/>
      <c r="Q502" s="5"/>
      <c r="R502" s="5"/>
      <c r="S502" s="5"/>
    </row>
    <row r="503" spans="1:19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21"/>
      <c r="L503" s="5"/>
      <c r="M503" s="5"/>
      <c r="N503" s="5"/>
      <c r="O503" s="21"/>
      <c r="P503" s="5"/>
      <c r="Q503" s="5"/>
      <c r="R503" s="5"/>
      <c r="S503" s="5"/>
    </row>
    <row r="504" spans="1:19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21"/>
      <c r="L504" s="5"/>
      <c r="M504" s="5"/>
      <c r="N504" s="5"/>
      <c r="O504" s="21"/>
      <c r="P504" s="5"/>
      <c r="Q504" s="5"/>
      <c r="R504" s="5"/>
      <c r="S504" s="5"/>
    </row>
    <row r="505" spans="1:19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21"/>
      <c r="L505" s="5"/>
      <c r="M505" s="5"/>
      <c r="N505" s="5"/>
      <c r="O505" s="21"/>
      <c r="P505" s="5"/>
      <c r="Q505" s="5"/>
      <c r="R505" s="5"/>
      <c r="S505" s="5"/>
    </row>
    <row r="506" spans="1:19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21"/>
      <c r="L506" s="5"/>
      <c r="M506" s="5"/>
      <c r="N506" s="5"/>
      <c r="O506" s="21"/>
      <c r="P506" s="5"/>
      <c r="Q506" s="5"/>
      <c r="R506" s="5"/>
      <c r="S506" s="5"/>
    </row>
    <row r="507" spans="1:19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21"/>
      <c r="L507" s="5"/>
      <c r="M507" s="5"/>
      <c r="N507" s="5"/>
      <c r="O507" s="21"/>
      <c r="P507" s="5"/>
      <c r="Q507" s="5"/>
      <c r="R507" s="5"/>
      <c r="S507" s="5"/>
    </row>
    <row r="508" spans="1:19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21"/>
      <c r="L508" s="5"/>
      <c r="M508" s="5"/>
      <c r="N508" s="5"/>
      <c r="O508" s="21"/>
      <c r="P508" s="5"/>
      <c r="Q508" s="5"/>
      <c r="R508" s="5"/>
      <c r="S508" s="5"/>
    </row>
    <row r="509" spans="1:19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21"/>
      <c r="L509" s="5"/>
      <c r="M509" s="5"/>
      <c r="N509" s="5"/>
      <c r="O509" s="21"/>
      <c r="P509" s="5"/>
      <c r="Q509" s="5"/>
      <c r="R509" s="5"/>
      <c r="S509" s="5"/>
    </row>
    <row r="510" spans="1:19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21"/>
      <c r="L510" s="5"/>
      <c r="M510" s="5"/>
      <c r="N510" s="5"/>
      <c r="O510" s="21"/>
      <c r="P510" s="5"/>
      <c r="Q510" s="5"/>
      <c r="R510" s="5"/>
      <c r="S510" s="5"/>
    </row>
    <row r="511" spans="1:19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21"/>
      <c r="L511" s="5"/>
      <c r="M511" s="5"/>
      <c r="N511" s="5"/>
      <c r="O511" s="21"/>
      <c r="P511" s="5"/>
      <c r="Q511" s="5"/>
      <c r="R511" s="5"/>
      <c r="S511" s="5"/>
    </row>
    <row r="512" spans="1:19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21"/>
      <c r="L512" s="5"/>
      <c r="M512" s="5"/>
      <c r="N512" s="5"/>
      <c r="O512" s="21"/>
      <c r="P512" s="5"/>
      <c r="Q512" s="5"/>
      <c r="R512" s="5"/>
      <c r="S512" s="5"/>
    </row>
    <row r="513" spans="1:19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21"/>
      <c r="L513" s="5"/>
      <c r="M513" s="5"/>
      <c r="N513" s="5"/>
      <c r="O513" s="21"/>
      <c r="P513" s="5"/>
      <c r="Q513" s="5"/>
      <c r="R513" s="5"/>
      <c r="S513" s="5"/>
    </row>
    <row r="514" spans="1:19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21"/>
      <c r="L514" s="5"/>
      <c r="M514" s="5"/>
      <c r="N514" s="5"/>
      <c r="O514" s="21"/>
      <c r="P514" s="5"/>
      <c r="Q514" s="5"/>
      <c r="R514" s="5"/>
      <c r="S514" s="5"/>
    </row>
    <row r="515" spans="1:19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21"/>
      <c r="L515" s="5"/>
      <c r="M515" s="5"/>
      <c r="N515" s="5"/>
      <c r="O515" s="21"/>
      <c r="P515" s="5"/>
      <c r="Q515" s="5"/>
      <c r="R515" s="5"/>
      <c r="S515" s="5"/>
    </row>
    <row r="516" spans="1:19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21"/>
      <c r="L516" s="5"/>
      <c r="M516" s="5"/>
      <c r="N516" s="5"/>
      <c r="O516" s="21"/>
      <c r="P516" s="5"/>
      <c r="Q516" s="5"/>
      <c r="R516" s="5"/>
      <c r="S516" s="5"/>
    </row>
    <row r="517" spans="1:19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21"/>
      <c r="L517" s="5"/>
      <c r="M517" s="5"/>
      <c r="N517" s="5"/>
      <c r="O517" s="21"/>
      <c r="P517" s="5"/>
      <c r="Q517" s="5"/>
      <c r="R517" s="5"/>
      <c r="S517" s="5"/>
    </row>
    <row r="518" spans="1:19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21"/>
      <c r="L518" s="5"/>
      <c r="M518" s="5"/>
      <c r="N518" s="5"/>
      <c r="O518" s="21"/>
      <c r="P518" s="5"/>
      <c r="Q518" s="5"/>
      <c r="R518" s="5"/>
      <c r="S518" s="5"/>
    </row>
    <row r="519" spans="1:19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21"/>
      <c r="L519" s="5"/>
      <c r="M519" s="5"/>
      <c r="N519" s="5"/>
      <c r="O519" s="21"/>
      <c r="P519" s="5"/>
      <c r="Q519" s="5"/>
      <c r="R519" s="5"/>
      <c r="S519" s="5"/>
    </row>
    <row r="520" spans="1:19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21"/>
      <c r="L520" s="5"/>
      <c r="M520" s="5"/>
      <c r="N520" s="5"/>
      <c r="O520" s="21"/>
      <c r="P520" s="5"/>
      <c r="Q520" s="5"/>
      <c r="R520" s="5"/>
      <c r="S520" s="5"/>
    </row>
    <row r="521" spans="1:19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21"/>
      <c r="L521" s="5"/>
      <c r="M521" s="5"/>
      <c r="N521" s="5"/>
      <c r="O521" s="21"/>
      <c r="P521" s="5"/>
      <c r="Q521" s="5"/>
      <c r="R521" s="5"/>
      <c r="S521" s="5"/>
    </row>
    <row r="522" spans="1:19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21"/>
      <c r="L522" s="5"/>
      <c r="M522" s="5"/>
      <c r="N522" s="5"/>
      <c r="O522" s="21"/>
      <c r="P522" s="5"/>
      <c r="Q522" s="5"/>
      <c r="R522" s="5"/>
      <c r="S522" s="5"/>
    </row>
    <row r="523" spans="1:19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21"/>
      <c r="L523" s="5"/>
      <c r="M523" s="5"/>
      <c r="N523" s="5"/>
      <c r="O523" s="21"/>
      <c r="P523" s="5"/>
      <c r="Q523" s="5"/>
      <c r="R523" s="5"/>
      <c r="S523" s="5"/>
    </row>
    <row r="524" spans="1:19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21"/>
      <c r="L524" s="5"/>
      <c r="M524" s="5"/>
      <c r="N524" s="5"/>
      <c r="O524" s="21"/>
      <c r="P524" s="5"/>
      <c r="Q524" s="5"/>
      <c r="R524" s="5"/>
      <c r="S524" s="5"/>
    </row>
    <row r="525" spans="1:19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21"/>
      <c r="L525" s="5"/>
      <c r="M525" s="5"/>
      <c r="N525" s="5"/>
      <c r="O525" s="21"/>
      <c r="P525" s="5"/>
      <c r="Q525" s="5"/>
      <c r="R525" s="5"/>
      <c r="S525" s="5"/>
    </row>
    <row r="526" spans="1:19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21"/>
      <c r="L526" s="5"/>
      <c r="M526" s="5"/>
      <c r="N526" s="5"/>
      <c r="O526" s="21"/>
      <c r="P526" s="5"/>
      <c r="Q526" s="5"/>
      <c r="R526" s="5"/>
      <c r="S526" s="5"/>
    </row>
    <row r="527" spans="1:19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21"/>
      <c r="L527" s="5"/>
      <c r="M527" s="5"/>
      <c r="N527" s="5"/>
      <c r="O527" s="21"/>
      <c r="P527" s="5"/>
      <c r="Q527" s="5"/>
      <c r="R527" s="5"/>
      <c r="S527" s="5"/>
    </row>
    <row r="528" spans="1:19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21"/>
      <c r="L528" s="5"/>
      <c r="M528" s="5"/>
      <c r="N528" s="5"/>
      <c r="O528" s="21"/>
      <c r="P528" s="5"/>
      <c r="Q528" s="5"/>
      <c r="R528" s="5"/>
      <c r="S528" s="5"/>
    </row>
    <row r="529" spans="1:19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21"/>
      <c r="L529" s="5"/>
      <c r="M529" s="5"/>
      <c r="N529" s="5"/>
      <c r="O529" s="21"/>
      <c r="P529" s="5"/>
      <c r="Q529" s="5"/>
      <c r="R529" s="5"/>
      <c r="S529" s="5"/>
    </row>
    <row r="530" spans="1:19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21"/>
      <c r="L530" s="5"/>
      <c r="M530" s="5"/>
      <c r="N530" s="5"/>
      <c r="O530" s="21"/>
      <c r="P530" s="5"/>
      <c r="Q530" s="5"/>
      <c r="R530" s="5"/>
      <c r="S530" s="5"/>
    </row>
    <row r="531" spans="1:19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21"/>
      <c r="L531" s="5"/>
      <c r="M531" s="5"/>
      <c r="N531" s="5"/>
      <c r="O531" s="21"/>
      <c r="P531" s="5"/>
      <c r="Q531" s="5"/>
      <c r="R531" s="5"/>
      <c r="S531" s="5"/>
    </row>
    <row r="532" spans="1:19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21"/>
      <c r="L532" s="5"/>
      <c r="M532" s="5"/>
      <c r="N532" s="5"/>
      <c r="O532" s="21"/>
      <c r="P532" s="5"/>
      <c r="Q532" s="5"/>
      <c r="R532" s="5"/>
      <c r="S532" s="5"/>
    </row>
    <row r="533" spans="1:19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21"/>
      <c r="L533" s="5"/>
      <c r="M533" s="5"/>
      <c r="N533" s="5"/>
      <c r="O533" s="21"/>
      <c r="P533" s="5"/>
      <c r="Q533" s="5"/>
      <c r="R533" s="5"/>
      <c r="S533" s="5"/>
    </row>
    <row r="534" spans="1:19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21"/>
      <c r="L534" s="5"/>
      <c r="M534" s="5"/>
      <c r="N534" s="5"/>
      <c r="O534" s="21"/>
      <c r="P534" s="5"/>
      <c r="Q534" s="5"/>
      <c r="R534" s="5"/>
      <c r="S534" s="5"/>
    </row>
    <row r="535" spans="1:19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21"/>
      <c r="L535" s="5"/>
      <c r="M535" s="5"/>
      <c r="N535" s="5"/>
      <c r="O535" s="21"/>
      <c r="P535" s="5"/>
      <c r="Q535" s="5"/>
      <c r="R535" s="5"/>
      <c r="S535" s="5"/>
    </row>
    <row r="536" spans="1:19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21"/>
      <c r="L536" s="5"/>
      <c r="M536" s="5"/>
      <c r="N536" s="5"/>
      <c r="O536" s="21"/>
      <c r="P536" s="5"/>
      <c r="Q536" s="5"/>
      <c r="R536" s="5"/>
      <c r="S536" s="5"/>
    </row>
    <row r="537" spans="1:19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21"/>
      <c r="L537" s="5"/>
      <c r="M537" s="5"/>
      <c r="N537" s="5"/>
      <c r="O537" s="21"/>
      <c r="P537" s="5"/>
      <c r="Q537" s="5"/>
      <c r="R537" s="5"/>
      <c r="S537" s="5"/>
    </row>
    <row r="538" spans="1:19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21"/>
      <c r="L538" s="5"/>
      <c r="M538" s="5"/>
      <c r="N538" s="5"/>
      <c r="O538" s="21"/>
      <c r="P538" s="5"/>
      <c r="Q538" s="5"/>
      <c r="R538" s="5"/>
      <c r="S538" s="5"/>
    </row>
    <row r="539" spans="1:19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21"/>
      <c r="L539" s="5"/>
      <c r="M539" s="5"/>
      <c r="N539" s="5"/>
      <c r="O539" s="21"/>
      <c r="P539" s="5"/>
      <c r="Q539" s="5"/>
      <c r="R539" s="5"/>
      <c r="S539" s="5"/>
    </row>
    <row r="540" spans="1:19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21"/>
      <c r="L540" s="5"/>
      <c r="M540" s="5"/>
      <c r="N540" s="5"/>
      <c r="O540" s="21"/>
      <c r="P540" s="5"/>
      <c r="Q540" s="5"/>
      <c r="R540" s="5"/>
      <c r="S540" s="5"/>
    </row>
    <row r="541" spans="1:19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21"/>
      <c r="L541" s="5"/>
      <c r="M541" s="5"/>
      <c r="N541" s="5"/>
      <c r="O541" s="21"/>
      <c r="P541" s="5"/>
      <c r="Q541" s="5"/>
      <c r="R541" s="5"/>
      <c r="S541" s="5"/>
    </row>
    <row r="542" spans="1:19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21"/>
      <c r="L542" s="5"/>
      <c r="M542" s="5"/>
      <c r="N542" s="5"/>
      <c r="O542" s="21"/>
      <c r="P542" s="5"/>
      <c r="Q542" s="5"/>
      <c r="R542" s="5"/>
      <c r="S542" s="5"/>
    </row>
    <row r="543" spans="1:19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21"/>
      <c r="L543" s="5"/>
      <c r="M543" s="5"/>
      <c r="N543" s="5"/>
      <c r="O543" s="21"/>
      <c r="P543" s="5"/>
      <c r="Q543" s="5"/>
      <c r="R543" s="5"/>
      <c r="S543" s="5"/>
    </row>
    <row r="544" spans="1:19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21"/>
      <c r="L544" s="5"/>
      <c r="M544" s="5"/>
      <c r="N544" s="5"/>
      <c r="O544" s="21"/>
      <c r="P544" s="5"/>
      <c r="Q544" s="5"/>
      <c r="R544" s="5"/>
      <c r="S544" s="5"/>
    </row>
    <row r="545" spans="1:19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21"/>
      <c r="L545" s="5"/>
      <c r="M545" s="5"/>
      <c r="N545" s="5"/>
      <c r="O545" s="21"/>
      <c r="P545" s="5"/>
      <c r="Q545" s="5"/>
      <c r="R545" s="5"/>
      <c r="S545" s="5"/>
    </row>
    <row r="546" spans="1:19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21"/>
      <c r="L546" s="5"/>
      <c r="M546" s="5"/>
      <c r="N546" s="5"/>
      <c r="O546" s="21"/>
      <c r="P546" s="5"/>
      <c r="Q546" s="5"/>
      <c r="R546" s="5"/>
      <c r="S546" s="5"/>
    </row>
    <row r="547" spans="1:19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21"/>
      <c r="L547" s="5"/>
      <c r="M547" s="5"/>
      <c r="N547" s="5"/>
      <c r="O547" s="21"/>
      <c r="P547" s="5"/>
      <c r="Q547" s="5"/>
      <c r="R547" s="5"/>
      <c r="S547" s="5"/>
    </row>
    <row r="548" spans="1:19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21"/>
      <c r="L548" s="5"/>
      <c r="M548" s="5"/>
      <c r="N548" s="5"/>
      <c r="O548" s="21"/>
      <c r="P548" s="5"/>
      <c r="Q548" s="5"/>
      <c r="R548" s="5"/>
      <c r="S548" s="5"/>
    </row>
    <row r="549" spans="1:19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21"/>
      <c r="L549" s="5"/>
      <c r="M549" s="5"/>
      <c r="N549" s="5"/>
      <c r="O549" s="21"/>
      <c r="P549" s="5"/>
      <c r="Q549" s="5"/>
      <c r="R549" s="5"/>
      <c r="S549" s="5"/>
    </row>
    <row r="550" spans="1:19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21"/>
      <c r="L550" s="5"/>
      <c r="M550" s="5"/>
      <c r="N550" s="5"/>
      <c r="O550" s="21"/>
      <c r="P550" s="5"/>
      <c r="Q550" s="5"/>
      <c r="R550" s="5"/>
      <c r="S550" s="5"/>
    </row>
    <row r="551" spans="1:19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21"/>
      <c r="L551" s="5"/>
      <c r="M551" s="5"/>
      <c r="N551" s="5"/>
      <c r="O551" s="21"/>
      <c r="P551" s="5"/>
      <c r="Q551" s="5"/>
      <c r="R551" s="5"/>
      <c r="S551" s="5"/>
    </row>
    <row r="552" spans="1:19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21"/>
      <c r="L552" s="5"/>
      <c r="M552" s="5"/>
      <c r="N552" s="5"/>
      <c r="O552" s="21"/>
      <c r="P552" s="5"/>
      <c r="Q552" s="5"/>
      <c r="R552" s="5"/>
      <c r="S552" s="5"/>
    </row>
    <row r="553" spans="1:19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21"/>
      <c r="L553" s="5"/>
      <c r="M553" s="5"/>
      <c r="N553" s="5"/>
      <c r="O553" s="21"/>
      <c r="P553" s="5"/>
      <c r="Q553" s="5"/>
      <c r="R553" s="5"/>
      <c r="S553" s="5"/>
    </row>
    <row r="554" spans="1:19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21"/>
      <c r="L554" s="5"/>
      <c r="M554" s="5"/>
      <c r="N554" s="5"/>
      <c r="O554" s="21"/>
      <c r="P554" s="5"/>
      <c r="Q554" s="5"/>
      <c r="R554" s="5"/>
      <c r="S554" s="5"/>
    </row>
    <row r="555" spans="1:19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21"/>
      <c r="L555" s="5"/>
      <c r="M555" s="5"/>
      <c r="N555" s="5"/>
      <c r="O555" s="21"/>
      <c r="P555" s="5"/>
      <c r="Q555" s="5"/>
      <c r="R555" s="5"/>
      <c r="S555" s="5"/>
    </row>
    <row r="556" spans="1:19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21"/>
      <c r="L556" s="5"/>
      <c r="M556" s="5"/>
      <c r="N556" s="5"/>
      <c r="O556" s="21"/>
      <c r="P556" s="5"/>
      <c r="Q556" s="5"/>
      <c r="R556" s="5"/>
      <c r="S556" s="5"/>
    </row>
    <row r="557" spans="1:19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21"/>
      <c r="L557" s="5"/>
      <c r="M557" s="5"/>
      <c r="N557" s="5"/>
      <c r="O557" s="21"/>
      <c r="P557" s="5"/>
      <c r="Q557" s="5"/>
      <c r="R557" s="5"/>
      <c r="S557" s="5"/>
    </row>
    <row r="558" spans="1:19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21"/>
      <c r="L558" s="5"/>
      <c r="M558" s="5"/>
      <c r="N558" s="5"/>
      <c r="O558" s="21"/>
      <c r="P558" s="5"/>
      <c r="Q558" s="5"/>
      <c r="R558" s="5"/>
      <c r="S558" s="5"/>
    </row>
    <row r="559" spans="1:19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21"/>
      <c r="L559" s="5"/>
      <c r="M559" s="5"/>
      <c r="N559" s="5"/>
      <c r="O559" s="21"/>
      <c r="P559" s="5"/>
      <c r="Q559" s="5"/>
      <c r="R559" s="5"/>
      <c r="S559" s="5"/>
    </row>
    <row r="560" spans="1:19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21"/>
      <c r="L560" s="5"/>
      <c r="M560" s="5"/>
      <c r="N560" s="5"/>
      <c r="O560" s="21"/>
      <c r="P560" s="5"/>
      <c r="Q560" s="5"/>
      <c r="R560" s="5"/>
      <c r="S560" s="5"/>
    </row>
    <row r="561" spans="1:19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21"/>
      <c r="L561" s="5"/>
      <c r="M561" s="5"/>
      <c r="N561" s="5"/>
      <c r="O561" s="21"/>
      <c r="P561" s="5"/>
      <c r="Q561" s="5"/>
      <c r="R561" s="5"/>
      <c r="S561" s="5"/>
    </row>
    <row r="562" spans="1:19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21"/>
      <c r="L562" s="5"/>
      <c r="M562" s="5"/>
      <c r="N562" s="5"/>
      <c r="O562" s="21"/>
      <c r="P562" s="5"/>
      <c r="Q562" s="5"/>
      <c r="R562" s="5"/>
      <c r="S562" s="5"/>
    </row>
    <row r="563" spans="1:19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21"/>
      <c r="L563" s="5"/>
      <c r="M563" s="5"/>
      <c r="N563" s="5"/>
      <c r="O563" s="21"/>
      <c r="P563" s="5"/>
      <c r="Q563" s="5"/>
      <c r="R563" s="5"/>
      <c r="S563" s="5"/>
    </row>
    <row r="564" spans="1:19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21"/>
      <c r="L564" s="5"/>
      <c r="M564" s="5"/>
      <c r="N564" s="5"/>
      <c r="O564" s="21"/>
      <c r="P564" s="5"/>
      <c r="Q564" s="5"/>
      <c r="R564" s="5"/>
      <c r="S564" s="5"/>
    </row>
    <row r="565" spans="1:19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21"/>
      <c r="L565" s="5"/>
      <c r="M565" s="5"/>
      <c r="N565" s="5"/>
      <c r="O565" s="21"/>
      <c r="P565" s="5"/>
      <c r="Q565" s="5"/>
      <c r="R565" s="5"/>
      <c r="S565" s="5"/>
    </row>
    <row r="566" spans="1:19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21"/>
      <c r="L566" s="5"/>
      <c r="M566" s="5"/>
      <c r="N566" s="5"/>
      <c r="O566" s="21"/>
      <c r="P566" s="5"/>
      <c r="Q566" s="5"/>
      <c r="R566" s="5"/>
      <c r="S566" s="5"/>
    </row>
    <row r="567" spans="1:19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21"/>
      <c r="L567" s="5"/>
      <c r="M567" s="5"/>
      <c r="N567" s="5"/>
      <c r="O567" s="21"/>
      <c r="P567" s="5"/>
      <c r="Q567" s="5"/>
      <c r="R567" s="5"/>
      <c r="S567" s="5"/>
    </row>
    <row r="568" spans="1:19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21"/>
      <c r="L568" s="5"/>
      <c r="M568" s="5"/>
      <c r="N568" s="5"/>
      <c r="O568" s="21"/>
      <c r="P568" s="5"/>
      <c r="Q568" s="5"/>
      <c r="R568" s="5"/>
      <c r="S568" s="5"/>
    </row>
    <row r="569" spans="1:19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21"/>
      <c r="L569" s="5"/>
      <c r="M569" s="5"/>
      <c r="N569" s="5"/>
      <c r="O569" s="21"/>
      <c r="P569" s="5"/>
      <c r="Q569" s="5"/>
      <c r="R569" s="5"/>
      <c r="S569" s="5"/>
    </row>
    <row r="570" spans="1:19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21"/>
      <c r="L570" s="5"/>
      <c r="M570" s="5"/>
      <c r="N570" s="5"/>
      <c r="O570" s="21"/>
      <c r="P570" s="5"/>
      <c r="Q570" s="5"/>
      <c r="R570" s="5"/>
      <c r="S570" s="5"/>
    </row>
    <row r="571" spans="1:19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21"/>
      <c r="L571" s="5"/>
      <c r="M571" s="5"/>
      <c r="N571" s="5"/>
      <c r="O571" s="21"/>
      <c r="P571" s="5"/>
      <c r="Q571" s="5"/>
      <c r="R571" s="5"/>
      <c r="S571" s="5"/>
    </row>
    <row r="572" spans="1:19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21"/>
      <c r="L572" s="5"/>
      <c r="M572" s="5"/>
      <c r="N572" s="5"/>
      <c r="O572" s="21"/>
      <c r="P572" s="5"/>
      <c r="Q572" s="5"/>
      <c r="R572" s="5"/>
      <c r="S572" s="5"/>
    </row>
    <row r="573" spans="1:19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21"/>
      <c r="L573" s="5"/>
      <c r="M573" s="5"/>
      <c r="N573" s="5"/>
      <c r="O573" s="21"/>
      <c r="P573" s="5"/>
      <c r="Q573" s="5"/>
      <c r="R573" s="5"/>
      <c r="S573" s="5"/>
    </row>
    <row r="574" spans="1:19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21"/>
      <c r="L574" s="5"/>
      <c r="M574" s="5"/>
      <c r="N574" s="5"/>
      <c r="O574" s="21"/>
      <c r="P574" s="5"/>
      <c r="Q574" s="5"/>
      <c r="R574" s="5"/>
      <c r="S574" s="5"/>
    </row>
    <row r="575" spans="1:19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21"/>
      <c r="L575" s="5"/>
      <c r="M575" s="5"/>
      <c r="N575" s="5"/>
      <c r="O575" s="21"/>
      <c r="P575" s="5"/>
      <c r="Q575" s="5"/>
      <c r="R575" s="5"/>
      <c r="S575" s="5"/>
    </row>
    <row r="576" spans="1:19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21"/>
      <c r="L576" s="5"/>
      <c r="M576" s="5"/>
      <c r="N576" s="5"/>
      <c r="O576" s="21"/>
      <c r="P576" s="5"/>
      <c r="Q576" s="5"/>
      <c r="R576" s="5"/>
      <c r="S576" s="5"/>
    </row>
    <row r="577" spans="1:19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21"/>
      <c r="L577" s="5"/>
      <c r="M577" s="5"/>
      <c r="N577" s="5"/>
      <c r="O577" s="21"/>
      <c r="P577" s="5"/>
      <c r="Q577" s="5"/>
      <c r="R577" s="5"/>
      <c r="S577" s="5"/>
    </row>
    <row r="578" spans="1:19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21"/>
      <c r="L578" s="5"/>
      <c r="M578" s="5"/>
      <c r="N578" s="5"/>
      <c r="O578" s="21"/>
      <c r="P578" s="5"/>
      <c r="Q578" s="5"/>
      <c r="R578" s="5"/>
      <c r="S578" s="5"/>
    </row>
    <row r="579" spans="1:19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21"/>
      <c r="L579" s="5"/>
      <c r="M579" s="5"/>
      <c r="N579" s="5"/>
      <c r="O579" s="21"/>
      <c r="P579" s="5"/>
      <c r="Q579" s="5"/>
      <c r="R579" s="5"/>
      <c r="S579" s="5"/>
    </row>
    <row r="580" spans="1:19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21"/>
      <c r="L580" s="5"/>
      <c r="M580" s="5"/>
      <c r="N580" s="5"/>
      <c r="O580" s="21"/>
      <c r="P580" s="5"/>
      <c r="Q580" s="5"/>
      <c r="R580" s="5"/>
      <c r="S580" s="5"/>
    </row>
    <row r="581" spans="1:19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21"/>
      <c r="L581" s="5"/>
      <c r="M581" s="5"/>
      <c r="N581" s="5"/>
      <c r="O581" s="21"/>
      <c r="P581" s="5"/>
      <c r="Q581" s="5"/>
      <c r="R581" s="5"/>
      <c r="S581" s="5"/>
    </row>
    <row r="582" spans="1:19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21"/>
      <c r="L582" s="5"/>
      <c r="M582" s="5"/>
      <c r="N582" s="5"/>
      <c r="O582" s="21"/>
      <c r="P582" s="5"/>
      <c r="Q582" s="5"/>
      <c r="R582" s="5"/>
      <c r="S582" s="5"/>
    </row>
    <row r="583" spans="1:19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21"/>
      <c r="L583" s="5"/>
      <c r="M583" s="5"/>
      <c r="N583" s="5"/>
      <c r="O583" s="21"/>
      <c r="P583" s="5"/>
      <c r="Q583" s="5"/>
      <c r="R583" s="5"/>
      <c r="S583" s="5"/>
    </row>
    <row r="584" spans="1:19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21"/>
      <c r="L584" s="5"/>
      <c r="M584" s="5"/>
      <c r="N584" s="5"/>
      <c r="O584" s="21"/>
      <c r="P584" s="5"/>
      <c r="Q584" s="5"/>
      <c r="R584" s="5"/>
      <c r="S584" s="5"/>
    </row>
    <row r="585" spans="1:19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21"/>
      <c r="L585" s="5"/>
      <c r="M585" s="5"/>
      <c r="N585" s="5"/>
      <c r="O585" s="21"/>
      <c r="P585" s="5"/>
      <c r="Q585" s="5"/>
      <c r="R585" s="5"/>
      <c r="S585" s="5"/>
    </row>
    <row r="586" spans="1:19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21"/>
      <c r="L586" s="5"/>
      <c r="M586" s="5"/>
      <c r="N586" s="5"/>
      <c r="O586" s="21"/>
      <c r="P586" s="5"/>
      <c r="Q586" s="5"/>
      <c r="R586" s="5"/>
      <c r="S586" s="5"/>
    </row>
    <row r="587" spans="1:19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21"/>
      <c r="L587" s="5"/>
      <c r="M587" s="5"/>
      <c r="N587" s="5"/>
      <c r="O587" s="21"/>
      <c r="P587" s="5"/>
      <c r="Q587" s="5"/>
      <c r="R587" s="5"/>
      <c r="S587" s="5"/>
    </row>
    <row r="588" spans="1:19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21"/>
      <c r="L588" s="5"/>
      <c r="M588" s="5"/>
      <c r="N588" s="5"/>
      <c r="O588" s="21"/>
      <c r="P588" s="5"/>
      <c r="Q588" s="5"/>
      <c r="R588" s="5"/>
      <c r="S588" s="5"/>
    </row>
    <row r="589" spans="1:19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21"/>
      <c r="L589" s="5"/>
      <c r="M589" s="5"/>
      <c r="N589" s="5"/>
      <c r="O589" s="21"/>
      <c r="P589" s="5"/>
      <c r="Q589" s="5"/>
      <c r="R589" s="5"/>
      <c r="S589" s="5"/>
    </row>
    <row r="590" spans="1:19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21"/>
      <c r="L590" s="5"/>
      <c r="M590" s="5"/>
      <c r="N590" s="5"/>
      <c r="O590" s="21"/>
      <c r="P590" s="5"/>
      <c r="Q590" s="5"/>
      <c r="R590" s="5"/>
      <c r="S590" s="5"/>
    </row>
    <row r="591" spans="1:19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21"/>
      <c r="L591" s="5"/>
      <c r="M591" s="5"/>
      <c r="N591" s="5"/>
      <c r="O591" s="21"/>
      <c r="P591" s="5"/>
      <c r="Q591" s="5"/>
      <c r="R591" s="5"/>
      <c r="S591" s="5"/>
    </row>
    <row r="592" spans="1:19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21"/>
      <c r="L592" s="5"/>
      <c r="M592" s="5"/>
      <c r="N592" s="5"/>
      <c r="O592" s="21"/>
      <c r="P592" s="5"/>
      <c r="Q592" s="5"/>
      <c r="R592" s="5"/>
      <c r="S592" s="5"/>
    </row>
    <row r="593" spans="1:19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21"/>
      <c r="L593" s="5"/>
      <c r="M593" s="5"/>
      <c r="N593" s="5"/>
      <c r="O593" s="21"/>
      <c r="P593" s="5"/>
      <c r="Q593" s="5"/>
      <c r="R593" s="5"/>
      <c r="S593" s="5"/>
    </row>
    <row r="594" spans="1:19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21"/>
      <c r="L594" s="5"/>
      <c r="M594" s="5"/>
      <c r="N594" s="5"/>
      <c r="O594" s="21"/>
      <c r="P594" s="5"/>
      <c r="Q594" s="5"/>
      <c r="R594" s="5"/>
      <c r="S594" s="5"/>
    </row>
    <row r="595" spans="1:19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21"/>
      <c r="L595" s="5"/>
      <c r="M595" s="5"/>
      <c r="N595" s="5"/>
      <c r="O595" s="21"/>
      <c r="P595" s="5"/>
      <c r="Q595" s="5"/>
      <c r="R595" s="5"/>
      <c r="S595" s="5"/>
    </row>
    <row r="596" spans="1:19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21"/>
      <c r="L596" s="5"/>
      <c r="M596" s="5"/>
      <c r="N596" s="5"/>
      <c r="O596" s="21"/>
      <c r="P596" s="5"/>
      <c r="Q596" s="5"/>
      <c r="R596" s="5"/>
      <c r="S596" s="5"/>
    </row>
    <row r="597" spans="1:19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21"/>
      <c r="L597" s="5"/>
      <c r="M597" s="5"/>
      <c r="N597" s="5"/>
      <c r="O597" s="21"/>
      <c r="P597" s="5"/>
      <c r="Q597" s="5"/>
      <c r="R597" s="5"/>
      <c r="S597" s="5"/>
    </row>
    <row r="598" spans="1:19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21"/>
      <c r="L598" s="5"/>
      <c r="M598" s="5"/>
      <c r="N598" s="5"/>
      <c r="O598" s="21"/>
      <c r="P598" s="5"/>
      <c r="Q598" s="5"/>
      <c r="R598" s="5"/>
      <c r="S598" s="5"/>
    </row>
    <row r="599" spans="1:19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21"/>
      <c r="L599" s="5"/>
      <c r="M599" s="5"/>
      <c r="N599" s="5"/>
      <c r="O599" s="21"/>
      <c r="P599" s="5"/>
      <c r="Q599" s="5"/>
      <c r="R599" s="5"/>
      <c r="S599" s="5"/>
    </row>
    <row r="600" spans="1:19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21"/>
      <c r="L600" s="5"/>
      <c r="M600" s="5"/>
      <c r="N600" s="5"/>
      <c r="O600" s="21"/>
      <c r="P600" s="5"/>
      <c r="Q600" s="5"/>
      <c r="R600" s="5"/>
      <c r="S600" s="5"/>
    </row>
    <row r="601" spans="1:19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21"/>
      <c r="L601" s="5"/>
      <c r="M601" s="5"/>
      <c r="N601" s="5"/>
      <c r="O601" s="21"/>
      <c r="P601" s="5"/>
      <c r="Q601" s="5"/>
      <c r="R601" s="5"/>
      <c r="S601" s="5"/>
    </row>
    <row r="602" spans="1:19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21"/>
      <c r="L602" s="5"/>
      <c r="M602" s="5"/>
      <c r="N602" s="5"/>
      <c r="O602" s="21"/>
      <c r="P602" s="5"/>
      <c r="Q602" s="5"/>
      <c r="R602" s="5"/>
      <c r="S602" s="5"/>
    </row>
    <row r="603" spans="1:19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21"/>
      <c r="L603" s="5"/>
      <c r="M603" s="5"/>
      <c r="N603" s="5"/>
      <c r="O603" s="21"/>
      <c r="P603" s="5"/>
      <c r="Q603" s="5"/>
      <c r="R603" s="5"/>
      <c r="S603" s="5"/>
    </row>
    <row r="604" spans="1:19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21"/>
      <c r="L604" s="5"/>
      <c r="M604" s="5"/>
      <c r="N604" s="5"/>
      <c r="O604" s="21"/>
      <c r="P604" s="5"/>
      <c r="Q604" s="5"/>
      <c r="R604" s="5"/>
      <c r="S604" s="5"/>
    </row>
    <row r="605" spans="1:19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21"/>
      <c r="L605" s="5"/>
      <c r="M605" s="5"/>
      <c r="N605" s="5"/>
      <c r="O605" s="21"/>
      <c r="P605" s="5"/>
      <c r="Q605" s="5"/>
      <c r="R605" s="5"/>
      <c r="S605" s="5"/>
    </row>
    <row r="606" spans="1:19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21"/>
      <c r="L606" s="5"/>
      <c r="M606" s="5"/>
      <c r="N606" s="5"/>
      <c r="O606" s="21"/>
      <c r="P606" s="5"/>
      <c r="Q606" s="5"/>
      <c r="R606" s="5"/>
      <c r="S606" s="5"/>
    </row>
    <row r="607" spans="1:19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21"/>
      <c r="L607" s="5"/>
      <c r="M607" s="5"/>
      <c r="N607" s="5"/>
      <c r="O607" s="21"/>
      <c r="P607" s="5"/>
      <c r="Q607" s="5"/>
      <c r="R607" s="5"/>
      <c r="S607" s="5"/>
    </row>
    <row r="608" spans="1:19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21"/>
      <c r="L608" s="5"/>
      <c r="M608" s="5"/>
      <c r="N608" s="5"/>
      <c r="O608" s="21"/>
      <c r="P608" s="5"/>
      <c r="Q608" s="5"/>
      <c r="R608" s="5"/>
      <c r="S608" s="5"/>
    </row>
    <row r="609" spans="1:19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21"/>
      <c r="L609" s="5"/>
      <c r="M609" s="5"/>
      <c r="N609" s="5"/>
      <c r="O609" s="21"/>
      <c r="P609" s="5"/>
      <c r="Q609" s="5"/>
      <c r="R609" s="5"/>
      <c r="S609" s="5"/>
    </row>
    <row r="610" spans="1:19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21"/>
      <c r="L610" s="5"/>
      <c r="M610" s="5"/>
      <c r="N610" s="5"/>
      <c r="O610" s="21"/>
      <c r="P610" s="5"/>
      <c r="Q610" s="5"/>
      <c r="R610" s="5"/>
      <c r="S610" s="5"/>
    </row>
    <row r="611" spans="1:19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21"/>
      <c r="L611" s="5"/>
      <c r="M611" s="5"/>
      <c r="N611" s="5"/>
      <c r="O611" s="21"/>
      <c r="P611" s="5"/>
      <c r="Q611" s="5"/>
      <c r="R611" s="5"/>
      <c r="S611" s="5"/>
    </row>
    <row r="612" spans="1:19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21"/>
      <c r="L612" s="5"/>
      <c r="M612" s="5"/>
      <c r="N612" s="5"/>
      <c r="O612" s="21"/>
      <c r="P612" s="5"/>
      <c r="Q612" s="5"/>
      <c r="R612" s="5"/>
      <c r="S612" s="5"/>
    </row>
    <row r="613" spans="1:19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21"/>
      <c r="L613" s="5"/>
      <c r="M613" s="5"/>
      <c r="N613" s="5"/>
      <c r="O613" s="21"/>
      <c r="P613" s="5"/>
      <c r="Q613" s="5"/>
      <c r="R613" s="5"/>
      <c r="S613" s="5"/>
    </row>
    <row r="614" spans="1:19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21"/>
      <c r="L614" s="5"/>
      <c r="M614" s="5"/>
      <c r="N614" s="5"/>
      <c r="O614" s="21"/>
      <c r="P614" s="5"/>
      <c r="Q614" s="5"/>
      <c r="R614" s="5"/>
      <c r="S614" s="5"/>
    </row>
    <row r="615" spans="1:19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21"/>
      <c r="L615" s="5"/>
      <c r="M615" s="5"/>
      <c r="N615" s="5"/>
      <c r="O615" s="21"/>
      <c r="P615" s="5"/>
      <c r="Q615" s="5"/>
      <c r="R615" s="5"/>
      <c r="S615" s="5"/>
    </row>
    <row r="616" spans="1:19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21"/>
      <c r="L616" s="5"/>
      <c r="M616" s="5"/>
      <c r="N616" s="5"/>
      <c r="O616" s="21"/>
      <c r="P616" s="5"/>
      <c r="Q616" s="5"/>
      <c r="R616" s="5"/>
      <c r="S616" s="5"/>
    </row>
    <row r="617" spans="1:19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21"/>
      <c r="L617" s="5"/>
      <c r="M617" s="5"/>
      <c r="N617" s="5"/>
      <c r="O617" s="21"/>
      <c r="P617" s="5"/>
      <c r="Q617" s="5"/>
      <c r="R617" s="5"/>
      <c r="S617" s="5"/>
    </row>
    <row r="618" spans="1:19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21"/>
      <c r="L618" s="5"/>
      <c r="M618" s="5"/>
      <c r="N618" s="5"/>
      <c r="O618" s="21"/>
      <c r="P618" s="5"/>
      <c r="Q618" s="5"/>
      <c r="R618" s="5"/>
      <c r="S618" s="5"/>
    </row>
    <row r="619" spans="1:19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21"/>
      <c r="L619" s="5"/>
      <c r="M619" s="5"/>
      <c r="N619" s="5"/>
      <c r="O619" s="21"/>
      <c r="P619" s="5"/>
      <c r="Q619" s="5"/>
      <c r="R619" s="5"/>
      <c r="S619" s="5"/>
    </row>
    <row r="620" spans="1:19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21"/>
      <c r="L620" s="5"/>
      <c r="M620" s="5"/>
      <c r="N620" s="5"/>
      <c r="O620" s="21"/>
      <c r="P620" s="5"/>
      <c r="Q620" s="5"/>
      <c r="R620" s="5"/>
      <c r="S620" s="5"/>
    </row>
    <row r="621" spans="1:19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21"/>
      <c r="L621" s="5"/>
      <c r="M621" s="5"/>
      <c r="N621" s="5"/>
      <c r="O621" s="21"/>
      <c r="P621" s="5"/>
      <c r="Q621" s="5"/>
      <c r="R621" s="5"/>
      <c r="S621" s="5"/>
    </row>
    <row r="622" spans="1:19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21"/>
      <c r="L622" s="5"/>
      <c r="M622" s="5"/>
      <c r="N622" s="5"/>
      <c r="O622" s="21"/>
      <c r="P622" s="5"/>
      <c r="Q622" s="5"/>
      <c r="R622" s="5"/>
      <c r="S622" s="5"/>
    </row>
    <row r="623" spans="1:19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21"/>
      <c r="L623" s="5"/>
      <c r="M623" s="5"/>
      <c r="N623" s="5"/>
      <c r="O623" s="21"/>
      <c r="P623" s="5"/>
      <c r="Q623" s="5"/>
      <c r="R623" s="5"/>
      <c r="S623" s="5"/>
    </row>
    <row r="624" spans="1:19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21"/>
      <c r="L624" s="5"/>
      <c r="M624" s="5"/>
      <c r="N624" s="5"/>
      <c r="O624" s="21"/>
      <c r="P624" s="5"/>
      <c r="Q624" s="5"/>
      <c r="R624" s="5"/>
      <c r="S624" s="5"/>
    </row>
    <row r="625" spans="1:19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21"/>
      <c r="L625" s="5"/>
      <c r="M625" s="5"/>
      <c r="N625" s="5"/>
      <c r="O625" s="21"/>
      <c r="P625" s="5"/>
      <c r="Q625" s="5"/>
      <c r="R625" s="5"/>
      <c r="S625" s="5"/>
    </row>
    <row r="626" spans="1:19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21"/>
      <c r="L626" s="5"/>
      <c r="M626" s="5"/>
      <c r="N626" s="5"/>
      <c r="O626" s="21"/>
      <c r="P626" s="5"/>
      <c r="Q626" s="5"/>
      <c r="R626" s="5"/>
      <c r="S626" s="5"/>
    </row>
    <row r="627" spans="1:19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21"/>
      <c r="L627" s="5"/>
      <c r="M627" s="5"/>
      <c r="N627" s="5"/>
      <c r="O627" s="21"/>
      <c r="P627" s="5"/>
      <c r="Q627" s="5"/>
      <c r="R627" s="5"/>
      <c r="S627" s="5"/>
    </row>
    <row r="628" spans="1:19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21"/>
      <c r="L628" s="5"/>
      <c r="M628" s="5"/>
      <c r="N628" s="5"/>
      <c r="O628" s="21"/>
      <c r="P628" s="5"/>
      <c r="Q628" s="5"/>
      <c r="R628" s="5"/>
      <c r="S628" s="5"/>
    </row>
    <row r="629" spans="1:19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21"/>
      <c r="L629" s="5"/>
      <c r="M629" s="5"/>
      <c r="N629" s="5"/>
      <c r="O629" s="21"/>
      <c r="P629" s="5"/>
      <c r="Q629" s="5"/>
      <c r="R629" s="5"/>
      <c r="S629" s="5"/>
    </row>
    <row r="630" spans="1:19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21"/>
      <c r="L630" s="5"/>
      <c r="M630" s="5"/>
      <c r="N630" s="5"/>
      <c r="O630" s="21"/>
      <c r="P630" s="5"/>
      <c r="Q630" s="5"/>
      <c r="R630" s="5"/>
      <c r="S630" s="5"/>
    </row>
    <row r="631" spans="1:19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21"/>
      <c r="L631" s="5"/>
      <c r="M631" s="5"/>
      <c r="N631" s="5"/>
      <c r="O631" s="21"/>
      <c r="P631" s="5"/>
      <c r="Q631" s="5"/>
      <c r="R631" s="5"/>
      <c r="S631" s="5"/>
    </row>
    <row r="632" spans="1:19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21"/>
      <c r="L632" s="5"/>
      <c r="M632" s="5"/>
      <c r="N632" s="5"/>
      <c r="O632" s="21"/>
      <c r="P632" s="5"/>
      <c r="Q632" s="5"/>
      <c r="R632" s="5"/>
      <c r="S632" s="5"/>
    </row>
    <row r="633" spans="1:19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21"/>
      <c r="L633" s="5"/>
      <c r="M633" s="5"/>
      <c r="N633" s="5"/>
      <c r="O633" s="21"/>
      <c r="P633" s="5"/>
      <c r="Q633" s="5"/>
      <c r="R633" s="5"/>
      <c r="S633" s="5"/>
    </row>
    <row r="634" spans="1:19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21"/>
      <c r="L634" s="5"/>
      <c r="M634" s="5"/>
      <c r="N634" s="5"/>
      <c r="O634" s="21"/>
      <c r="P634" s="5"/>
      <c r="Q634" s="5"/>
      <c r="R634" s="5"/>
      <c r="S634" s="5"/>
    </row>
    <row r="635" spans="1:19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21"/>
      <c r="L635" s="5"/>
      <c r="M635" s="5"/>
      <c r="N635" s="5"/>
      <c r="O635" s="21"/>
      <c r="P635" s="5"/>
      <c r="Q635" s="5"/>
      <c r="R635" s="5"/>
      <c r="S635" s="5"/>
    </row>
    <row r="636" spans="1:19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21"/>
      <c r="L636" s="5"/>
      <c r="M636" s="5"/>
      <c r="N636" s="5"/>
      <c r="O636" s="21"/>
      <c r="P636" s="5"/>
      <c r="Q636" s="5"/>
      <c r="R636" s="5"/>
      <c r="S636" s="5"/>
    </row>
    <row r="637" spans="1:19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21"/>
      <c r="L637" s="5"/>
      <c r="M637" s="5"/>
      <c r="N637" s="5"/>
      <c r="O637" s="21"/>
      <c r="P637" s="5"/>
      <c r="Q637" s="5"/>
      <c r="R637" s="5"/>
      <c r="S637" s="5"/>
    </row>
    <row r="638" spans="1:19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21"/>
      <c r="L638" s="5"/>
      <c r="M638" s="5"/>
      <c r="N638" s="5"/>
      <c r="O638" s="21"/>
      <c r="P638" s="5"/>
      <c r="Q638" s="5"/>
      <c r="R638" s="5"/>
      <c r="S638" s="5"/>
    </row>
    <row r="639" spans="1:19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21"/>
      <c r="L639" s="5"/>
      <c r="M639" s="5"/>
      <c r="N639" s="5"/>
      <c r="O639" s="21"/>
      <c r="P639" s="5"/>
      <c r="Q639" s="5"/>
      <c r="R639" s="5"/>
      <c r="S639" s="5"/>
    </row>
    <row r="640" spans="1:19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21"/>
      <c r="L640" s="5"/>
      <c r="M640" s="5"/>
      <c r="N640" s="5"/>
      <c r="O640" s="21"/>
      <c r="P640" s="5"/>
      <c r="Q640" s="5"/>
      <c r="R640" s="5"/>
      <c r="S640" s="5"/>
    </row>
    <row r="641" spans="1:19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21"/>
      <c r="L641" s="5"/>
      <c r="M641" s="5"/>
      <c r="N641" s="5"/>
      <c r="O641" s="21"/>
      <c r="P641" s="5"/>
      <c r="Q641" s="5"/>
      <c r="R641" s="5"/>
      <c r="S641" s="5"/>
    </row>
    <row r="642" spans="1:19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21"/>
      <c r="L642" s="5"/>
      <c r="M642" s="5"/>
      <c r="N642" s="5"/>
      <c r="O642" s="21"/>
      <c r="P642" s="5"/>
      <c r="Q642" s="5"/>
      <c r="R642" s="5"/>
      <c r="S642" s="5"/>
    </row>
    <row r="643" spans="1:19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21"/>
      <c r="L643" s="5"/>
      <c r="M643" s="5"/>
      <c r="N643" s="5"/>
      <c r="O643" s="21"/>
      <c r="P643" s="5"/>
      <c r="Q643" s="5"/>
      <c r="R643" s="5"/>
      <c r="S643" s="5"/>
    </row>
    <row r="644" spans="1:19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21"/>
      <c r="L644" s="5"/>
      <c r="M644" s="5"/>
      <c r="N644" s="5"/>
      <c r="O644" s="21"/>
      <c r="P644" s="5"/>
      <c r="Q644" s="5"/>
      <c r="R644" s="5"/>
      <c r="S644" s="5"/>
    </row>
    <row r="645" spans="1:19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21"/>
      <c r="L645" s="5"/>
      <c r="M645" s="5"/>
      <c r="N645" s="5"/>
      <c r="O645" s="21"/>
      <c r="P645" s="5"/>
      <c r="Q645" s="5"/>
      <c r="R645" s="5"/>
      <c r="S645" s="5"/>
    </row>
    <row r="646" spans="1:19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21"/>
      <c r="L646" s="5"/>
      <c r="M646" s="5"/>
      <c r="N646" s="5"/>
      <c r="O646" s="21"/>
      <c r="P646" s="5"/>
      <c r="Q646" s="5"/>
      <c r="R646" s="5"/>
      <c r="S646" s="5"/>
    </row>
    <row r="647" spans="1:19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21"/>
      <c r="L647" s="5"/>
      <c r="M647" s="5"/>
      <c r="N647" s="5"/>
      <c r="O647" s="21"/>
      <c r="P647" s="5"/>
      <c r="Q647" s="5"/>
      <c r="R647" s="5"/>
      <c r="S647" s="5"/>
    </row>
    <row r="648" spans="1:19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21"/>
      <c r="L648" s="5"/>
      <c r="M648" s="5"/>
      <c r="N648" s="5"/>
      <c r="O648" s="21"/>
      <c r="P648" s="5"/>
      <c r="Q648" s="5"/>
      <c r="R648" s="5"/>
      <c r="S648" s="5"/>
    </row>
    <row r="649" spans="1:19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21"/>
      <c r="L649" s="5"/>
      <c r="M649" s="5"/>
      <c r="N649" s="5"/>
      <c r="O649" s="21"/>
      <c r="P649" s="5"/>
      <c r="Q649" s="5"/>
      <c r="R649" s="5"/>
      <c r="S649" s="5"/>
    </row>
    <row r="650" spans="1:19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21"/>
      <c r="L650" s="5"/>
      <c r="M650" s="5"/>
      <c r="N650" s="5"/>
      <c r="O650" s="21"/>
      <c r="P650" s="5"/>
      <c r="Q650" s="5"/>
      <c r="R650" s="5"/>
      <c r="S650" s="5"/>
    </row>
    <row r="651" spans="1:19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21"/>
      <c r="L651" s="5"/>
      <c r="M651" s="5"/>
      <c r="N651" s="5"/>
      <c r="O651" s="21"/>
      <c r="P651" s="5"/>
      <c r="Q651" s="5"/>
      <c r="R651" s="5"/>
      <c r="S651" s="5"/>
    </row>
    <row r="652" spans="1:19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21"/>
      <c r="L652" s="5"/>
      <c r="M652" s="5"/>
      <c r="N652" s="5"/>
      <c r="O652" s="21"/>
      <c r="P652" s="5"/>
      <c r="Q652" s="5"/>
      <c r="R652" s="5"/>
      <c r="S652" s="5"/>
    </row>
    <row r="653" spans="1:19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21"/>
      <c r="L653" s="5"/>
      <c r="M653" s="5"/>
      <c r="N653" s="5"/>
      <c r="O653" s="21"/>
      <c r="P653" s="5"/>
      <c r="Q653" s="5"/>
      <c r="R653" s="5"/>
      <c r="S653" s="5"/>
    </row>
    <row r="654" spans="1:19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21"/>
      <c r="L654" s="5"/>
      <c r="M654" s="5"/>
      <c r="N654" s="5"/>
      <c r="O654" s="21"/>
      <c r="P654" s="5"/>
      <c r="Q654" s="5"/>
      <c r="R654" s="5"/>
      <c r="S654" s="5"/>
    </row>
    <row r="655" spans="1:19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21"/>
      <c r="L655" s="5"/>
      <c r="M655" s="5"/>
      <c r="N655" s="5"/>
      <c r="O655" s="21"/>
      <c r="P655" s="5"/>
      <c r="Q655" s="5"/>
      <c r="R655" s="5"/>
      <c r="S655" s="5"/>
    </row>
    <row r="656" spans="1:19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21"/>
      <c r="L656" s="5"/>
      <c r="M656" s="5"/>
      <c r="N656" s="5"/>
      <c r="O656" s="21"/>
      <c r="P656" s="5"/>
      <c r="Q656" s="5"/>
      <c r="R656" s="5"/>
      <c r="S656" s="5"/>
    </row>
    <row r="657" spans="1:19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21"/>
      <c r="L657" s="5"/>
      <c r="M657" s="5"/>
      <c r="N657" s="5"/>
      <c r="O657" s="21"/>
      <c r="P657" s="5"/>
      <c r="Q657" s="5"/>
      <c r="R657" s="5"/>
      <c r="S657" s="5"/>
    </row>
    <row r="658" spans="1:19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21"/>
      <c r="L658" s="5"/>
      <c r="M658" s="5"/>
      <c r="N658" s="5"/>
      <c r="O658" s="21"/>
      <c r="P658" s="5"/>
      <c r="Q658" s="5"/>
      <c r="R658" s="5"/>
      <c r="S658" s="5"/>
    </row>
    <row r="659" spans="1:19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21"/>
      <c r="L659" s="5"/>
      <c r="M659" s="5"/>
      <c r="N659" s="5"/>
      <c r="O659" s="21"/>
      <c r="P659" s="5"/>
      <c r="Q659" s="5"/>
      <c r="R659" s="5"/>
      <c r="S659" s="5"/>
    </row>
    <row r="660" spans="1:19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21"/>
      <c r="L660" s="5"/>
      <c r="M660" s="5"/>
      <c r="N660" s="5"/>
      <c r="O660" s="21"/>
      <c r="P660" s="5"/>
      <c r="Q660" s="5"/>
      <c r="R660" s="5"/>
      <c r="S660" s="5"/>
    </row>
    <row r="661" spans="1:19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21"/>
      <c r="L661" s="5"/>
      <c r="M661" s="5"/>
      <c r="N661" s="5"/>
      <c r="O661" s="21"/>
      <c r="P661" s="5"/>
      <c r="Q661" s="5"/>
      <c r="R661" s="5"/>
      <c r="S661" s="5"/>
    </row>
    <row r="662" spans="1:19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21"/>
      <c r="L662" s="5"/>
      <c r="M662" s="5"/>
      <c r="N662" s="5"/>
      <c r="O662" s="21"/>
      <c r="P662" s="5"/>
      <c r="Q662" s="5"/>
      <c r="R662" s="5"/>
      <c r="S662" s="5"/>
    </row>
    <row r="663" spans="1:19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21"/>
      <c r="L663" s="5"/>
      <c r="M663" s="5"/>
      <c r="N663" s="5"/>
      <c r="O663" s="21"/>
      <c r="P663" s="5"/>
      <c r="Q663" s="5"/>
      <c r="R663" s="5"/>
      <c r="S663" s="5"/>
    </row>
    <row r="664" spans="1:19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21"/>
      <c r="L664" s="5"/>
      <c r="M664" s="5"/>
      <c r="N664" s="5"/>
      <c r="O664" s="21"/>
      <c r="P664" s="5"/>
      <c r="Q664" s="5"/>
      <c r="R664" s="5"/>
      <c r="S664" s="5"/>
    </row>
    <row r="665" spans="1:19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21"/>
      <c r="L665" s="5"/>
      <c r="M665" s="5"/>
      <c r="N665" s="5"/>
      <c r="O665" s="21"/>
      <c r="P665" s="5"/>
      <c r="Q665" s="5"/>
      <c r="R665" s="5"/>
      <c r="S665" s="5"/>
    </row>
    <row r="666" spans="1:19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21"/>
      <c r="L666" s="5"/>
      <c r="M666" s="5"/>
      <c r="N666" s="5"/>
      <c r="O666" s="21"/>
      <c r="P666" s="5"/>
      <c r="Q666" s="5"/>
      <c r="R666" s="5"/>
      <c r="S666" s="5"/>
    </row>
    <row r="667" spans="1:19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21"/>
      <c r="L667" s="5"/>
      <c r="M667" s="5"/>
      <c r="N667" s="5"/>
      <c r="O667" s="21"/>
      <c r="P667" s="5"/>
      <c r="Q667" s="5"/>
      <c r="R667" s="5"/>
      <c r="S667" s="5"/>
    </row>
    <row r="668" spans="1:19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21"/>
      <c r="L668" s="5"/>
      <c r="M668" s="5"/>
      <c r="N668" s="5"/>
      <c r="O668" s="21"/>
      <c r="P668" s="5"/>
      <c r="Q668" s="5"/>
      <c r="R668" s="5"/>
      <c r="S668" s="5"/>
    </row>
    <row r="669" spans="1:19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21"/>
      <c r="L669" s="5"/>
      <c r="M669" s="5"/>
      <c r="N669" s="5"/>
      <c r="O669" s="21"/>
      <c r="P669" s="5"/>
      <c r="Q669" s="5"/>
      <c r="R669" s="5"/>
      <c r="S669" s="5"/>
    </row>
    <row r="670" spans="1:19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21"/>
      <c r="L670" s="5"/>
      <c r="M670" s="5"/>
      <c r="N670" s="5"/>
      <c r="O670" s="21"/>
      <c r="P670" s="5"/>
      <c r="Q670" s="5"/>
      <c r="R670" s="5"/>
      <c r="S670" s="5"/>
    </row>
    <row r="671" spans="1:19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21"/>
      <c r="L671" s="5"/>
      <c r="M671" s="5"/>
      <c r="N671" s="5"/>
      <c r="O671" s="21"/>
      <c r="P671" s="5"/>
      <c r="Q671" s="5"/>
      <c r="R671" s="5"/>
      <c r="S671" s="5"/>
    </row>
    <row r="672" spans="1:19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21"/>
      <c r="L672" s="5"/>
      <c r="M672" s="5"/>
      <c r="N672" s="5"/>
      <c r="O672" s="21"/>
      <c r="P672" s="5"/>
      <c r="Q672" s="5"/>
      <c r="R672" s="5"/>
      <c r="S672" s="5"/>
    </row>
    <row r="673" spans="1:19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21"/>
      <c r="L673" s="5"/>
      <c r="M673" s="5"/>
      <c r="N673" s="5"/>
      <c r="O673" s="21"/>
      <c r="P673" s="5"/>
      <c r="Q673" s="5"/>
      <c r="R673" s="5"/>
      <c r="S673" s="5"/>
    </row>
    <row r="674" spans="1:19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21"/>
      <c r="L674" s="5"/>
      <c r="M674" s="5"/>
      <c r="N674" s="5"/>
      <c r="O674" s="21"/>
      <c r="P674" s="5"/>
      <c r="Q674" s="5"/>
      <c r="R674" s="5"/>
      <c r="S674" s="5"/>
    </row>
    <row r="675" spans="1:19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21"/>
      <c r="L675" s="5"/>
      <c r="M675" s="5"/>
      <c r="N675" s="5"/>
      <c r="O675" s="21"/>
      <c r="P675" s="5"/>
      <c r="Q675" s="5"/>
      <c r="R675" s="5"/>
      <c r="S675" s="5"/>
    </row>
    <row r="676" spans="1:19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21"/>
      <c r="L676" s="5"/>
      <c r="M676" s="5"/>
      <c r="N676" s="5"/>
      <c r="O676" s="21"/>
      <c r="P676" s="5"/>
      <c r="Q676" s="5"/>
      <c r="R676" s="5"/>
      <c r="S676" s="5"/>
    </row>
    <row r="677" spans="1:19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21"/>
      <c r="L677" s="5"/>
      <c r="M677" s="5"/>
      <c r="N677" s="5"/>
      <c r="O677" s="21"/>
      <c r="P677" s="5"/>
      <c r="Q677" s="5"/>
      <c r="R677" s="5"/>
      <c r="S677" s="5"/>
    </row>
    <row r="678" spans="1:19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21"/>
      <c r="L678" s="5"/>
      <c r="M678" s="5"/>
      <c r="N678" s="5"/>
      <c r="O678" s="21"/>
      <c r="P678" s="5"/>
      <c r="Q678" s="5"/>
      <c r="R678" s="5"/>
      <c r="S678" s="5"/>
    </row>
    <row r="679" spans="1:19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21"/>
      <c r="L679" s="5"/>
      <c r="M679" s="5"/>
      <c r="N679" s="5"/>
      <c r="O679" s="21"/>
      <c r="P679" s="5"/>
      <c r="Q679" s="5"/>
      <c r="R679" s="5"/>
      <c r="S679" s="5"/>
    </row>
    <row r="680" spans="1:19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21"/>
      <c r="L680" s="5"/>
      <c r="M680" s="5"/>
      <c r="N680" s="5"/>
      <c r="O680" s="21"/>
      <c r="P680" s="5"/>
      <c r="Q680" s="5"/>
      <c r="R680" s="5"/>
      <c r="S680" s="5"/>
    </row>
    <row r="681" spans="1:19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21"/>
      <c r="L681" s="5"/>
      <c r="M681" s="5"/>
      <c r="N681" s="5"/>
      <c r="O681" s="21"/>
      <c r="P681" s="5"/>
      <c r="Q681" s="5"/>
      <c r="R681" s="5"/>
      <c r="S681" s="5"/>
    </row>
    <row r="682" spans="1:19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21"/>
      <c r="L682" s="5"/>
      <c r="M682" s="5"/>
      <c r="N682" s="5"/>
      <c r="O682" s="21"/>
      <c r="P682" s="5"/>
      <c r="Q682" s="5"/>
      <c r="R682" s="5"/>
      <c r="S682" s="5"/>
    </row>
    <row r="683" spans="1:19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21"/>
      <c r="L683" s="5"/>
      <c r="M683" s="5"/>
      <c r="N683" s="5"/>
      <c r="O683" s="21"/>
      <c r="P683" s="5"/>
      <c r="Q683" s="5"/>
      <c r="R683" s="5"/>
      <c r="S683" s="5"/>
    </row>
    <row r="684" spans="1:19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21"/>
      <c r="L684" s="5"/>
      <c r="M684" s="5"/>
      <c r="N684" s="5"/>
      <c r="O684" s="21"/>
      <c r="P684" s="5"/>
      <c r="Q684" s="5"/>
      <c r="R684" s="5"/>
      <c r="S684" s="5"/>
    </row>
    <row r="685" spans="1:19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21"/>
      <c r="L685" s="5"/>
      <c r="M685" s="5"/>
      <c r="N685" s="5"/>
      <c r="O685" s="21"/>
      <c r="P685" s="5"/>
      <c r="Q685" s="5"/>
      <c r="R685" s="5"/>
      <c r="S685" s="5"/>
    </row>
    <row r="686" spans="1:19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21"/>
      <c r="L686" s="5"/>
      <c r="M686" s="5"/>
      <c r="N686" s="5"/>
      <c r="O686" s="21"/>
      <c r="P686" s="5"/>
      <c r="Q686" s="5"/>
      <c r="R686" s="5"/>
      <c r="S686" s="5"/>
    </row>
    <row r="687" spans="1:19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21"/>
      <c r="L687" s="5"/>
      <c r="M687" s="5"/>
      <c r="N687" s="5"/>
      <c r="O687" s="21"/>
      <c r="P687" s="5"/>
      <c r="Q687" s="5"/>
      <c r="R687" s="5"/>
      <c r="S687" s="5"/>
    </row>
    <row r="688" spans="1:19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21"/>
      <c r="L688" s="5"/>
      <c r="M688" s="5"/>
      <c r="N688" s="5"/>
      <c r="O688" s="21"/>
      <c r="P688" s="5"/>
      <c r="Q688" s="5"/>
      <c r="R688" s="5"/>
      <c r="S688" s="5"/>
    </row>
    <row r="689" spans="1:19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21"/>
      <c r="L689" s="5"/>
      <c r="M689" s="5"/>
      <c r="N689" s="5"/>
      <c r="O689" s="21"/>
      <c r="P689" s="5"/>
      <c r="Q689" s="5"/>
      <c r="R689" s="5"/>
      <c r="S689" s="5"/>
    </row>
    <row r="690" spans="1:19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21"/>
      <c r="L690" s="5"/>
      <c r="M690" s="5"/>
      <c r="N690" s="5"/>
      <c r="O690" s="21"/>
      <c r="P690" s="5"/>
      <c r="Q690" s="5"/>
      <c r="R690" s="5"/>
      <c r="S690" s="5"/>
    </row>
    <row r="691" spans="1:19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21"/>
      <c r="L691" s="5"/>
      <c r="M691" s="5"/>
      <c r="N691" s="5"/>
      <c r="O691" s="21"/>
      <c r="P691" s="5"/>
      <c r="Q691" s="5"/>
      <c r="R691" s="5"/>
      <c r="S691" s="5"/>
    </row>
    <row r="692" spans="1:19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21"/>
      <c r="L692" s="5"/>
      <c r="M692" s="5"/>
      <c r="N692" s="5"/>
      <c r="O692" s="21"/>
      <c r="P692" s="5"/>
      <c r="Q692" s="5"/>
      <c r="R692" s="5"/>
      <c r="S692" s="5"/>
    </row>
    <row r="693" spans="1:19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21"/>
      <c r="L693" s="5"/>
      <c r="M693" s="5"/>
      <c r="N693" s="5"/>
      <c r="O693" s="21"/>
      <c r="P693" s="5"/>
      <c r="Q693" s="5"/>
      <c r="R693" s="5"/>
      <c r="S693" s="5"/>
    </row>
    <row r="694" spans="1:19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21"/>
      <c r="L694" s="5"/>
      <c r="M694" s="5"/>
      <c r="N694" s="5"/>
      <c r="O694" s="21"/>
      <c r="P694" s="5"/>
      <c r="Q694" s="5"/>
      <c r="R694" s="5"/>
      <c r="S694" s="5"/>
    </row>
    <row r="695" spans="1:19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21"/>
      <c r="L695" s="5"/>
      <c r="M695" s="5"/>
      <c r="N695" s="5"/>
      <c r="O695" s="21"/>
      <c r="P695" s="5"/>
      <c r="Q695" s="5"/>
      <c r="R695" s="5"/>
      <c r="S695" s="5"/>
    </row>
    <row r="696" spans="1:19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21"/>
      <c r="L696" s="5"/>
      <c r="M696" s="5"/>
      <c r="N696" s="5"/>
      <c r="O696" s="21"/>
      <c r="P696" s="5"/>
      <c r="Q696" s="5"/>
      <c r="R696" s="5"/>
      <c r="S696" s="5"/>
    </row>
    <row r="697" spans="1:19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21"/>
      <c r="L697" s="5"/>
      <c r="M697" s="5"/>
      <c r="N697" s="5"/>
      <c r="O697" s="21"/>
      <c r="P697" s="5"/>
      <c r="Q697" s="5"/>
      <c r="R697" s="5"/>
      <c r="S697" s="5"/>
    </row>
    <row r="698" spans="1:19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21"/>
      <c r="L698" s="5"/>
      <c r="M698" s="5"/>
      <c r="N698" s="5"/>
      <c r="O698" s="21"/>
      <c r="P698" s="5"/>
      <c r="Q698" s="5"/>
      <c r="R698" s="5"/>
      <c r="S698" s="5"/>
    </row>
    <row r="699" spans="1:19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21"/>
      <c r="L699" s="5"/>
      <c r="M699" s="5"/>
      <c r="N699" s="5"/>
      <c r="O699" s="21"/>
      <c r="P699" s="5"/>
      <c r="Q699" s="5"/>
      <c r="R699" s="5"/>
      <c r="S699" s="5"/>
    </row>
    <row r="700" spans="1:19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21"/>
      <c r="L700" s="5"/>
      <c r="M700" s="5"/>
      <c r="N700" s="5"/>
      <c r="O700" s="21"/>
      <c r="P700" s="5"/>
      <c r="Q700" s="5"/>
      <c r="R700" s="5"/>
      <c r="S700" s="5"/>
    </row>
    <row r="701" spans="1:19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21"/>
      <c r="L701" s="5"/>
      <c r="M701" s="5"/>
      <c r="N701" s="5"/>
      <c r="O701" s="21"/>
      <c r="P701" s="5"/>
      <c r="Q701" s="5"/>
      <c r="R701" s="5"/>
      <c r="S701" s="5"/>
    </row>
    <row r="702" spans="1:19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21"/>
      <c r="L702" s="5"/>
      <c r="M702" s="5"/>
      <c r="N702" s="5"/>
      <c r="O702" s="21"/>
      <c r="P702" s="5"/>
      <c r="Q702" s="5"/>
      <c r="R702" s="5"/>
      <c r="S702" s="5"/>
    </row>
    <row r="703" spans="1:19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21"/>
      <c r="L703" s="5"/>
      <c r="M703" s="5"/>
      <c r="N703" s="5"/>
      <c r="O703" s="21"/>
      <c r="P703" s="5"/>
      <c r="Q703" s="5"/>
      <c r="R703" s="5"/>
      <c r="S703" s="5"/>
    </row>
    <row r="704" spans="1:19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21"/>
      <c r="L704" s="5"/>
      <c r="M704" s="5"/>
      <c r="N704" s="5"/>
      <c r="O704" s="21"/>
      <c r="P704" s="5"/>
      <c r="Q704" s="5"/>
      <c r="R704" s="5"/>
      <c r="S704" s="5"/>
    </row>
    <row r="705" spans="1:19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21"/>
      <c r="L705" s="5"/>
      <c r="M705" s="5"/>
      <c r="N705" s="5"/>
      <c r="O705" s="21"/>
      <c r="P705" s="5"/>
      <c r="Q705" s="5"/>
      <c r="R705" s="5"/>
      <c r="S705" s="5"/>
    </row>
    <row r="706" spans="1:19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21"/>
      <c r="L706" s="5"/>
      <c r="M706" s="5"/>
      <c r="N706" s="5"/>
      <c r="O706" s="21"/>
      <c r="P706" s="5"/>
      <c r="Q706" s="5"/>
      <c r="R706" s="5"/>
      <c r="S706" s="5"/>
    </row>
    <row r="707" spans="1:19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21"/>
      <c r="L707" s="5"/>
      <c r="M707" s="5"/>
      <c r="N707" s="5"/>
      <c r="O707" s="21"/>
      <c r="P707" s="5"/>
      <c r="Q707" s="5"/>
      <c r="R707" s="5"/>
      <c r="S707" s="5"/>
    </row>
    <row r="708" spans="1:19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21"/>
      <c r="L708" s="5"/>
      <c r="M708" s="5"/>
      <c r="N708" s="5"/>
      <c r="O708" s="21"/>
      <c r="P708" s="5"/>
      <c r="Q708" s="5"/>
      <c r="R708" s="5"/>
      <c r="S708" s="5"/>
    </row>
    <row r="709" spans="1:19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21"/>
      <c r="L709" s="5"/>
      <c r="M709" s="5"/>
      <c r="N709" s="5"/>
      <c r="O709" s="21"/>
      <c r="P709" s="5"/>
      <c r="Q709" s="5"/>
      <c r="R709" s="5"/>
      <c r="S709" s="5"/>
    </row>
    <row r="710" spans="1:19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21"/>
      <c r="L710" s="5"/>
      <c r="M710" s="5"/>
      <c r="N710" s="5"/>
      <c r="O710" s="21"/>
      <c r="P710" s="5"/>
      <c r="Q710" s="5"/>
      <c r="R710" s="5"/>
      <c r="S710" s="5"/>
    </row>
    <row r="711" spans="1:19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21"/>
      <c r="L711" s="5"/>
      <c r="M711" s="5"/>
      <c r="N711" s="5"/>
      <c r="O711" s="21"/>
      <c r="P711" s="5"/>
      <c r="Q711" s="5"/>
      <c r="R711" s="5"/>
      <c r="S711" s="5"/>
    </row>
    <row r="712" spans="1:19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21"/>
      <c r="L712" s="5"/>
      <c r="M712" s="5"/>
      <c r="N712" s="5"/>
      <c r="O712" s="21"/>
      <c r="P712" s="5"/>
      <c r="Q712" s="5"/>
      <c r="R712" s="5"/>
      <c r="S712" s="5"/>
    </row>
    <row r="713" spans="1:19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21"/>
      <c r="L713" s="5"/>
      <c r="M713" s="5"/>
      <c r="N713" s="5"/>
      <c r="O713" s="21"/>
      <c r="P713" s="5"/>
      <c r="Q713" s="5"/>
      <c r="R713" s="5"/>
      <c r="S713" s="5"/>
    </row>
    <row r="714" spans="1:19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21"/>
      <c r="L714" s="5"/>
      <c r="M714" s="5"/>
      <c r="N714" s="5"/>
      <c r="O714" s="21"/>
      <c r="P714" s="5"/>
      <c r="Q714" s="5"/>
      <c r="R714" s="5"/>
      <c r="S714" s="5"/>
    </row>
    <row r="715" spans="1:19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21"/>
      <c r="L715" s="5"/>
      <c r="M715" s="5"/>
      <c r="N715" s="5"/>
      <c r="O715" s="21"/>
      <c r="P715" s="5"/>
      <c r="Q715" s="5"/>
      <c r="R715" s="5"/>
      <c r="S715" s="5"/>
    </row>
    <row r="716" spans="1:19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21"/>
      <c r="L716" s="5"/>
      <c r="M716" s="5"/>
      <c r="N716" s="5"/>
      <c r="O716" s="21"/>
      <c r="P716" s="5"/>
      <c r="Q716" s="5"/>
      <c r="R716" s="5"/>
      <c r="S716" s="5"/>
    </row>
    <row r="717" spans="1:19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21"/>
      <c r="L717" s="5"/>
      <c r="M717" s="5"/>
      <c r="N717" s="5"/>
      <c r="O717" s="21"/>
      <c r="P717" s="5"/>
      <c r="Q717" s="5"/>
      <c r="R717" s="5"/>
      <c r="S717" s="5"/>
    </row>
    <row r="718" spans="1:19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21"/>
      <c r="L718" s="5"/>
      <c r="M718" s="5"/>
      <c r="N718" s="5"/>
      <c r="O718" s="21"/>
      <c r="P718" s="5"/>
      <c r="Q718" s="5"/>
      <c r="R718" s="5"/>
      <c r="S718" s="5"/>
    </row>
    <row r="719" spans="1:19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21"/>
      <c r="L719" s="5"/>
      <c r="M719" s="5"/>
      <c r="N719" s="5"/>
      <c r="O719" s="21"/>
      <c r="P719" s="5"/>
      <c r="Q719" s="5"/>
      <c r="R719" s="5"/>
      <c r="S719" s="5"/>
    </row>
    <row r="720" spans="1:19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21"/>
      <c r="L720" s="5"/>
      <c r="M720" s="5"/>
      <c r="N720" s="5"/>
      <c r="O720" s="21"/>
      <c r="P720" s="5"/>
      <c r="Q720" s="5"/>
      <c r="R720" s="5"/>
      <c r="S720" s="5"/>
    </row>
    <row r="721" spans="1:19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21"/>
      <c r="L721" s="5"/>
      <c r="M721" s="5"/>
      <c r="N721" s="5"/>
      <c r="O721" s="21"/>
      <c r="P721" s="5"/>
      <c r="Q721" s="5"/>
      <c r="R721" s="5"/>
      <c r="S721" s="5"/>
    </row>
    <row r="722" spans="1:19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21"/>
      <c r="L722" s="5"/>
      <c r="M722" s="5"/>
      <c r="N722" s="5"/>
      <c r="O722" s="21"/>
      <c r="P722" s="5"/>
      <c r="Q722" s="5"/>
      <c r="R722" s="5"/>
      <c r="S722" s="5"/>
    </row>
    <row r="723" spans="1:19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21"/>
      <c r="L723" s="5"/>
      <c r="M723" s="5"/>
      <c r="N723" s="5"/>
      <c r="O723" s="21"/>
      <c r="P723" s="5"/>
      <c r="Q723" s="5"/>
      <c r="R723" s="5"/>
      <c r="S723" s="5"/>
    </row>
    <row r="724" spans="1:19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21"/>
      <c r="L724" s="5"/>
      <c r="M724" s="5"/>
      <c r="N724" s="5"/>
      <c r="O724" s="21"/>
      <c r="P724" s="5"/>
      <c r="Q724" s="5"/>
      <c r="R724" s="5"/>
      <c r="S724" s="5"/>
    </row>
    <row r="725" spans="1:19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21"/>
      <c r="L725" s="5"/>
      <c r="M725" s="5"/>
      <c r="N725" s="5"/>
      <c r="O725" s="21"/>
      <c r="P725" s="5"/>
      <c r="Q725" s="5"/>
      <c r="R725" s="5"/>
      <c r="S725" s="5"/>
    </row>
    <row r="726" spans="1:19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21"/>
      <c r="L726" s="5"/>
      <c r="M726" s="5"/>
      <c r="N726" s="5"/>
      <c r="O726" s="21"/>
      <c r="P726" s="5"/>
      <c r="Q726" s="5"/>
      <c r="R726" s="5"/>
      <c r="S726" s="5"/>
    </row>
    <row r="727" spans="1:19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21"/>
      <c r="L727" s="5"/>
      <c r="M727" s="5"/>
      <c r="N727" s="5"/>
      <c r="O727" s="21"/>
      <c r="P727" s="5"/>
      <c r="Q727" s="5"/>
      <c r="R727" s="5"/>
      <c r="S727" s="5"/>
    </row>
    <row r="728" spans="1:19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21"/>
      <c r="L728" s="5"/>
      <c r="M728" s="5"/>
      <c r="N728" s="5"/>
      <c r="O728" s="21"/>
      <c r="P728" s="5"/>
      <c r="Q728" s="5"/>
      <c r="R728" s="5"/>
      <c r="S728" s="5"/>
    </row>
    <row r="729" spans="1:19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21"/>
      <c r="L729" s="5"/>
      <c r="M729" s="5"/>
      <c r="N729" s="5"/>
      <c r="O729" s="21"/>
      <c r="P729" s="5"/>
      <c r="Q729" s="5"/>
      <c r="R729" s="5"/>
      <c r="S729" s="5"/>
    </row>
    <row r="730" spans="1:19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21"/>
      <c r="L730" s="5"/>
      <c r="M730" s="5"/>
      <c r="N730" s="5"/>
      <c r="O730" s="21"/>
      <c r="P730" s="5"/>
      <c r="Q730" s="5"/>
      <c r="R730" s="5"/>
      <c r="S730" s="5"/>
    </row>
    <row r="731" spans="1:19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21"/>
      <c r="L731" s="5"/>
      <c r="M731" s="5"/>
      <c r="N731" s="5"/>
      <c r="O731" s="21"/>
      <c r="P731" s="5"/>
      <c r="Q731" s="5"/>
      <c r="R731" s="5"/>
      <c r="S731" s="5"/>
    </row>
    <row r="732" spans="1:19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21"/>
      <c r="L732" s="5"/>
      <c r="M732" s="5"/>
      <c r="N732" s="5"/>
      <c r="O732" s="21"/>
      <c r="P732" s="5"/>
      <c r="Q732" s="5"/>
      <c r="R732" s="5"/>
      <c r="S732" s="5"/>
    </row>
    <row r="733" spans="1:19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21"/>
      <c r="L733" s="5"/>
      <c r="M733" s="5"/>
      <c r="N733" s="5"/>
      <c r="O733" s="21"/>
      <c r="P733" s="5"/>
      <c r="Q733" s="5"/>
      <c r="R733" s="5"/>
      <c r="S733" s="5"/>
    </row>
    <row r="734" spans="1:19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21"/>
      <c r="L734" s="5"/>
      <c r="M734" s="5"/>
      <c r="N734" s="5"/>
      <c r="O734" s="21"/>
      <c r="P734" s="5"/>
      <c r="Q734" s="5"/>
      <c r="R734" s="5"/>
      <c r="S734" s="5"/>
    </row>
    <row r="735" spans="1:19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21"/>
      <c r="L735" s="5"/>
      <c r="M735" s="5"/>
      <c r="N735" s="5"/>
      <c r="O735" s="21"/>
      <c r="P735" s="5"/>
      <c r="Q735" s="5"/>
      <c r="R735" s="5"/>
      <c r="S735" s="5"/>
    </row>
    <row r="736" spans="1:19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21"/>
      <c r="L736" s="5"/>
      <c r="M736" s="5"/>
      <c r="N736" s="5"/>
      <c r="O736" s="21"/>
      <c r="P736" s="5"/>
      <c r="Q736" s="5"/>
      <c r="R736" s="5"/>
      <c r="S736" s="5"/>
    </row>
    <row r="737" spans="1:19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21"/>
      <c r="L737" s="5"/>
      <c r="M737" s="5"/>
      <c r="N737" s="5"/>
      <c r="O737" s="21"/>
      <c r="P737" s="5"/>
      <c r="Q737" s="5"/>
      <c r="R737" s="5"/>
      <c r="S737" s="5"/>
    </row>
    <row r="738" spans="1:19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21"/>
      <c r="L738" s="5"/>
      <c r="M738" s="5"/>
      <c r="N738" s="5"/>
      <c r="O738" s="21"/>
      <c r="P738" s="5"/>
      <c r="Q738" s="5"/>
      <c r="R738" s="5"/>
      <c r="S738" s="5"/>
    </row>
    <row r="739" spans="1:19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21"/>
      <c r="L739" s="5"/>
      <c r="M739" s="5"/>
      <c r="N739" s="5"/>
      <c r="O739" s="21"/>
      <c r="P739" s="5"/>
      <c r="Q739" s="5"/>
      <c r="R739" s="5"/>
      <c r="S739" s="5"/>
    </row>
    <row r="740" spans="1:19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21"/>
      <c r="L740" s="5"/>
      <c r="M740" s="5"/>
      <c r="N740" s="5"/>
      <c r="O740" s="21"/>
      <c r="P740" s="5"/>
      <c r="Q740" s="5"/>
      <c r="R740" s="5"/>
      <c r="S740" s="5"/>
    </row>
    <row r="741" spans="1:19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21"/>
      <c r="L741" s="5"/>
      <c r="M741" s="5"/>
      <c r="N741" s="5"/>
      <c r="O741" s="21"/>
      <c r="P741" s="5"/>
      <c r="Q741" s="5"/>
      <c r="R741" s="5"/>
      <c r="S741" s="5"/>
    </row>
    <row r="742" spans="1:19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21"/>
      <c r="L742" s="5"/>
      <c r="M742" s="5"/>
      <c r="N742" s="5"/>
      <c r="O742" s="21"/>
      <c r="P742" s="5"/>
      <c r="Q742" s="5"/>
      <c r="R742" s="5"/>
      <c r="S742" s="5"/>
    </row>
    <row r="743" spans="1:19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21"/>
      <c r="L743" s="5"/>
      <c r="M743" s="5"/>
      <c r="N743" s="5"/>
      <c r="O743" s="21"/>
      <c r="P743" s="5"/>
      <c r="Q743" s="5"/>
      <c r="R743" s="5"/>
      <c r="S743" s="5"/>
    </row>
    <row r="744" spans="1:19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21"/>
      <c r="L744" s="5"/>
      <c r="M744" s="5"/>
      <c r="N744" s="5"/>
      <c r="O744" s="21"/>
      <c r="P744" s="5"/>
      <c r="Q744" s="5"/>
      <c r="R744" s="5"/>
      <c r="S744" s="5"/>
    </row>
    <row r="745" spans="1:19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21"/>
      <c r="L745" s="5"/>
      <c r="M745" s="5"/>
      <c r="N745" s="5"/>
      <c r="O745" s="21"/>
      <c r="P745" s="5"/>
      <c r="Q745" s="5"/>
      <c r="R745" s="5"/>
      <c r="S745" s="5"/>
    </row>
    <row r="746" spans="1:19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21"/>
      <c r="L746" s="5"/>
      <c r="M746" s="5"/>
      <c r="N746" s="5"/>
      <c r="O746" s="21"/>
      <c r="P746" s="5"/>
      <c r="Q746" s="5"/>
      <c r="R746" s="5"/>
      <c r="S746" s="5"/>
    </row>
    <row r="747" spans="1:19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21"/>
      <c r="L747" s="5"/>
      <c r="M747" s="5"/>
      <c r="N747" s="5"/>
      <c r="O747" s="21"/>
      <c r="P747" s="5"/>
      <c r="Q747" s="5"/>
      <c r="R747" s="5"/>
      <c r="S747" s="5"/>
    </row>
    <row r="748" spans="1:19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21"/>
      <c r="L748" s="5"/>
      <c r="M748" s="5"/>
      <c r="N748" s="5"/>
      <c r="O748" s="21"/>
      <c r="P748" s="5"/>
      <c r="Q748" s="5"/>
      <c r="R748" s="5"/>
      <c r="S748" s="5"/>
    </row>
    <row r="749" spans="1:19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21"/>
      <c r="L749" s="5"/>
      <c r="M749" s="5"/>
      <c r="N749" s="5"/>
      <c r="O749" s="21"/>
      <c r="P749" s="5"/>
      <c r="Q749" s="5"/>
      <c r="R749" s="5"/>
      <c r="S749" s="5"/>
    </row>
    <row r="750" spans="1:19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21"/>
      <c r="L750" s="5"/>
      <c r="M750" s="5"/>
      <c r="N750" s="5"/>
      <c r="O750" s="21"/>
      <c r="P750" s="5"/>
      <c r="Q750" s="5"/>
      <c r="R750" s="5"/>
      <c r="S750" s="5"/>
    </row>
    <row r="751" spans="1:19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21"/>
      <c r="L751" s="5"/>
      <c r="M751" s="5"/>
      <c r="N751" s="5"/>
      <c r="O751" s="21"/>
      <c r="P751" s="5"/>
      <c r="Q751" s="5"/>
      <c r="R751" s="5"/>
      <c r="S751" s="5"/>
    </row>
    <row r="752" spans="1:19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21"/>
      <c r="L752" s="5"/>
      <c r="M752" s="5"/>
      <c r="N752" s="5"/>
      <c r="O752" s="21"/>
      <c r="P752" s="5"/>
      <c r="Q752" s="5"/>
      <c r="R752" s="5"/>
      <c r="S752" s="5"/>
    </row>
    <row r="753" spans="1:19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21"/>
      <c r="L753" s="5"/>
      <c r="M753" s="5"/>
      <c r="N753" s="5"/>
      <c r="O753" s="21"/>
      <c r="P753" s="5"/>
      <c r="Q753" s="5"/>
      <c r="R753" s="5"/>
      <c r="S753" s="5"/>
    </row>
    <row r="754" spans="1:19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21"/>
      <c r="L754" s="5"/>
      <c r="M754" s="5"/>
      <c r="N754" s="5"/>
      <c r="O754" s="21"/>
      <c r="P754" s="5"/>
      <c r="Q754" s="5"/>
      <c r="R754" s="5"/>
      <c r="S754" s="5"/>
    </row>
    <row r="755" spans="1:19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21"/>
      <c r="L755" s="5"/>
      <c r="M755" s="5"/>
      <c r="N755" s="5"/>
      <c r="O755" s="21"/>
      <c r="P755" s="5"/>
      <c r="Q755" s="5"/>
      <c r="R755" s="5"/>
      <c r="S755" s="5"/>
    </row>
    <row r="756" spans="1:19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21"/>
      <c r="L756" s="5"/>
      <c r="M756" s="5"/>
      <c r="N756" s="5"/>
      <c r="O756" s="21"/>
      <c r="P756" s="5"/>
      <c r="Q756" s="5"/>
      <c r="R756" s="5"/>
      <c r="S756" s="5"/>
    </row>
    <row r="757" spans="1:19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21"/>
      <c r="L757" s="5"/>
      <c r="M757" s="5"/>
      <c r="N757" s="5"/>
      <c r="O757" s="21"/>
      <c r="P757" s="5"/>
      <c r="Q757" s="5"/>
      <c r="R757" s="5"/>
      <c r="S757" s="5"/>
    </row>
    <row r="758" spans="1:19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21"/>
      <c r="L758" s="5"/>
      <c r="M758" s="5"/>
      <c r="N758" s="5"/>
      <c r="O758" s="21"/>
      <c r="P758" s="5"/>
      <c r="Q758" s="5"/>
      <c r="R758" s="5"/>
      <c r="S758" s="5"/>
    </row>
    <row r="759" spans="1:19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21"/>
      <c r="L759" s="5"/>
      <c r="M759" s="5"/>
      <c r="N759" s="5"/>
      <c r="O759" s="21"/>
      <c r="P759" s="5"/>
      <c r="Q759" s="5"/>
      <c r="R759" s="5"/>
      <c r="S759" s="5"/>
    </row>
    <row r="760" spans="1:19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21"/>
      <c r="L760" s="5"/>
      <c r="M760" s="5"/>
      <c r="N760" s="5"/>
      <c r="O760" s="21"/>
      <c r="P760" s="5"/>
      <c r="Q760" s="5"/>
      <c r="R760" s="5"/>
      <c r="S760" s="5"/>
    </row>
    <row r="761" spans="1:19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21"/>
      <c r="L761" s="5"/>
      <c r="M761" s="5"/>
      <c r="N761" s="5"/>
      <c r="O761" s="21"/>
      <c r="P761" s="5"/>
      <c r="Q761" s="5"/>
      <c r="R761" s="5"/>
      <c r="S761" s="5"/>
    </row>
    <row r="762" spans="1:19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21"/>
      <c r="L762" s="5"/>
      <c r="M762" s="5"/>
      <c r="N762" s="5"/>
      <c r="O762" s="21"/>
      <c r="P762" s="5"/>
      <c r="Q762" s="5"/>
      <c r="R762" s="5"/>
      <c r="S762" s="5"/>
    </row>
    <row r="763" spans="1:19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21"/>
      <c r="L763" s="5"/>
      <c r="M763" s="5"/>
      <c r="N763" s="5"/>
      <c r="O763" s="21"/>
      <c r="P763" s="5"/>
      <c r="Q763" s="5"/>
      <c r="R763" s="5"/>
      <c r="S763" s="5"/>
    </row>
    <row r="764" spans="1:19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21"/>
      <c r="L764" s="5"/>
      <c r="M764" s="5"/>
      <c r="N764" s="5"/>
      <c r="O764" s="21"/>
      <c r="P764" s="5"/>
      <c r="Q764" s="5"/>
      <c r="R764" s="5"/>
      <c r="S764" s="5"/>
    </row>
    <row r="765" spans="1:19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21"/>
      <c r="L765" s="5"/>
      <c r="M765" s="5"/>
      <c r="N765" s="5"/>
      <c r="O765" s="21"/>
      <c r="P765" s="5"/>
      <c r="Q765" s="5"/>
      <c r="R765" s="5"/>
      <c r="S765" s="5"/>
    </row>
    <row r="766" spans="1:19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21"/>
      <c r="L766" s="5"/>
      <c r="M766" s="5"/>
      <c r="N766" s="5"/>
      <c r="O766" s="21"/>
      <c r="P766" s="5"/>
      <c r="Q766" s="5"/>
      <c r="R766" s="5"/>
      <c r="S766" s="5"/>
    </row>
    <row r="767" spans="1:19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21"/>
      <c r="L767" s="5"/>
      <c r="M767" s="5"/>
      <c r="N767" s="5"/>
      <c r="O767" s="21"/>
      <c r="P767" s="5"/>
      <c r="Q767" s="5"/>
      <c r="R767" s="5"/>
      <c r="S767" s="5"/>
    </row>
    <row r="768" spans="1:19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21"/>
      <c r="L768" s="5"/>
      <c r="M768" s="5"/>
      <c r="N768" s="5"/>
      <c r="O768" s="21"/>
      <c r="P768" s="5"/>
      <c r="Q768" s="5"/>
      <c r="R768" s="5"/>
      <c r="S768" s="5"/>
    </row>
    <row r="769" spans="1:19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21"/>
      <c r="L769" s="5"/>
      <c r="M769" s="5"/>
      <c r="N769" s="5"/>
      <c r="O769" s="21"/>
      <c r="P769" s="5"/>
      <c r="Q769" s="5"/>
      <c r="R769" s="5"/>
      <c r="S769" s="5"/>
    </row>
    <row r="770" spans="1:19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21"/>
      <c r="L770" s="5"/>
      <c r="M770" s="5"/>
      <c r="N770" s="5"/>
      <c r="O770" s="21"/>
      <c r="P770" s="5"/>
      <c r="Q770" s="5"/>
      <c r="R770" s="5"/>
      <c r="S770" s="5"/>
    </row>
    <row r="771" spans="1:19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21"/>
      <c r="L771" s="5"/>
      <c r="M771" s="5"/>
      <c r="N771" s="5"/>
      <c r="O771" s="21"/>
      <c r="P771" s="5"/>
      <c r="Q771" s="5"/>
      <c r="R771" s="5"/>
      <c r="S771" s="5"/>
    </row>
    <row r="772" spans="1:19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21"/>
      <c r="L772" s="5"/>
      <c r="M772" s="5"/>
      <c r="N772" s="5"/>
      <c r="O772" s="21"/>
      <c r="P772" s="5"/>
      <c r="Q772" s="5"/>
      <c r="R772" s="5"/>
      <c r="S772" s="5"/>
    </row>
    <row r="773" spans="1:19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21"/>
      <c r="L773" s="5"/>
      <c r="M773" s="5"/>
      <c r="N773" s="5"/>
      <c r="O773" s="21"/>
      <c r="P773" s="5"/>
      <c r="Q773" s="5"/>
      <c r="R773" s="5"/>
      <c r="S773" s="5"/>
    </row>
    <row r="774" spans="1:19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21"/>
      <c r="L774" s="5"/>
      <c r="M774" s="5"/>
      <c r="N774" s="5"/>
      <c r="O774" s="21"/>
      <c r="P774" s="5"/>
      <c r="Q774" s="5"/>
      <c r="R774" s="5"/>
      <c r="S774" s="5"/>
    </row>
    <row r="775" spans="1:19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21"/>
      <c r="L775" s="5"/>
      <c r="M775" s="5"/>
      <c r="N775" s="5"/>
      <c r="O775" s="21"/>
      <c r="P775" s="5"/>
      <c r="Q775" s="5"/>
      <c r="R775" s="5"/>
      <c r="S775" s="5"/>
    </row>
    <row r="776" spans="1:19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21"/>
      <c r="L776" s="5"/>
      <c r="M776" s="5"/>
      <c r="N776" s="5"/>
      <c r="O776" s="21"/>
      <c r="P776" s="5"/>
      <c r="Q776" s="5"/>
      <c r="R776" s="5"/>
      <c r="S776" s="5"/>
    </row>
    <row r="777" spans="1:19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21"/>
      <c r="L777" s="5"/>
      <c r="M777" s="5"/>
      <c r="N777" s="5"/>
      <c r="O777" s="21"/>
      <c r="P777" s="5"/>
      <c r="Q777" s="5"/>
      <c r="R777" s="5"/>
      <c r="S777" s="5"/>
    </row>
    <row r="778" spans="1:19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21"/>
      <c r="L778" s="5"/>
      <c r="M778" s="5"/>
      <c r="N778" s="5"/>
      <c r="O778" s="21"/>
      <c r="P778" s="5"/>
      <c r="Q778" s="5"/>
      <c r="R778" s="5"/>
      <c r="S778" s="5"/>
    </row>
    <row r="779" spans="1:19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21"/>
      <c r="L779" s="5"/>
      <c r="M779" s="5"/>
      <c r="N779" s="5"/>
      <c r="O779" s="21"/>
      <c r="P779" s="5"/>
      <c r="Q779" s="5"/>
      <c r="R779" s="5"/>
      <c r="S779" s="5"/>
    </row>
    <row r="780" spans="1:19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21"/>
      <c r="L780" s="5"/>
      <c r="M780" s="5"/>
      <c r="N780" s="5"/>
      <c r="O780" s="21"/>
      <c r="P780" s="5"/>
      <c r="Q780" s="5"/>
      <c r="R780" s="5"/>
      <c r="S780" s="5"/>
    </row>
    <row r="781" spans="1:19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21"/>
      <c r="L781" s="5"/>
      <c r="M781" s="5"/>
      <c r="N781" s="5"/>
      <c r="O781" s="21"/>
      <c r="P781" s="5"/>
      <c r="Q781" s="5"/>
      <c r="R781" s="5"/>
      <c r="S781" s="5"/>
    </row>
    <row r="782" spans="1:19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21"/>
      <c r="L782" s="5"/>
      <c r="M782" s="5"/>
      <c r="N782" s="5"/>
      <c r="O782" s="21"/>
      <c r="P782" s="5"/>
      <c r="Q782" s="5"/>
      <c r="R782" s="5"/>
      <c r="S782" s="5"/>
    </row>
    <row r="783" spans="1:19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21"/>
      <c r="L783" s="5"/>
      <c r="M783" s="5"/>
      <c r="N783" s="5"/>
      <c r="O783" s="21"/>
      <c r="P783" s="5"/>
      <c r="Q783" s="5"/>
      <c r="R783" s="5"/>
      <c r="S783" s="5"/>
    </row>
    <row r="784" spans="1:19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21"/>
      <c r="L784" s="5"/>
      <c r="M784" s="5"/>
      <c r="N784" s="5"/>
      <c r="O784" s="21"/>
      <c r="P784" s="5"/>
      <c r="Q784" s="5"/>
      <c r="R784" s="5"/>
      <c r="S784" s="5"/>
    </row>
    <row r="785" spans="1:19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21"/>
      <c r="L785" s="5"/>
      <c r="M785" s="5"/>
      <c r="N785" s="5"/>
      <c r="O785" s="21"/>
      <c r="P785" s="5"/>
      <c r="Q785" s="5"/>
      <c r="R785" s="5"/>
      <c r="S785" s="5"/>
    </row>
    <row r="786" spans="1:19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21"/>
      <c r="L786" s="5"/>
      <c r="M786" s="5"/>
      <c r="N786" s="5"/>
      <c r="O786" s="21"/>
      <c r="P786" s="5"/>
      <c r="Q786" s="5"/>
      <c r="R786" s="5"/>
      <c r="S786" s="5"/>
    </row>
    <row r="787" spans="1:19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21"/>
      <c r="L787" s="5"/>
      <c r="M787" s="5"/>
      <c r="N787" s="5"/>
      <c r="O787" s="21"/>
      <c r="P787" s="5"/>
      <c r="Q787" s="5"/>
      <c r="R787" s="5"/>
      <c r="S787" s="5"/>
    </row>
    <row r="788" spans="1:19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21"/>
      <c r="L788" s="5"/>
      <c r="M788" s="5"/>
      <c r="N788" s="5"/>
      <c r="O788" s="21"/>
      <c r="P788" s="5"/>
      <c r="Q788" s="5"/>
      <c r="R788" s="5"/>
      <c r="S788" s="5"/>
    </row>
    <row r="789" spans="1:19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21"/>
      <c r="L789" s="5"/>
      <c r="M789" s="5"/>
      <c r="N789" s="5"/>
      <c r="O789" s="21"/>
      <c r="P789" s="5"/>
      <c r="Q789" s="5"/>
      <c r="R789" s="5"/>
      <c r="S789" s="5"/>
    </row>
    <row r="790" spans="1:19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21"/>
      <c r="L790" s="5"/>
      <c r="M790" s="5"/>
      <c r="N790" s="5"/>
      <c r="O790" s="21"/>
      <c r="P790" s="5"/>
      <c r="Q790" s="5"/>
      <c r="R790" s="5"/>
      <c r="S790" s="5"/>
    </row>
    <row r="791" spans="1:19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21"/>
      <c r="L791" s="5"/>
      <c r="M791" s="5"/>
      <c r="N791" s="5"/>
      <c r="O791" s="21"/>
      <c r="P791" s="5"/>
      <c r="Q791" s="5"/>
      <c r="R791" s="5"/>
      <c r="S791" s="5"/>
    </row>
    <row r="792" spans="1:19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21"/>
      <c r="L792" s="5"/>
      <c r="M792" s="5"/>
      <c r="N792" s="5"/>
      <c r="O792" s="21"/>
      <c r="P792" s="5"/>
      <c r="Q792" s="5"/>
      <c r="R792" s="5"/>
      <c r="S792" s="5"/>
    </row>
    <row r="793" spans="1:19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21"/>
      <c r="L793" s="5"/>
      <c r="M793" s="5"/>
      <c r="N793" s="5"/>
      <c r="O793" s="21"/>
      <c r="P793" s="5"/>
      <c r="Q793" s="5"/>
      <c r="R793" s="5"/>
      <c r="S793" s="5"/>
    </row>
    <row r="794" spans="1:19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21"/>
      <c r="L794" s="5"/>
      <c r="M794" s="5"/>
      <c r="N794" s="5"/>
      <c r="O794" s="21"/>
      <c r="P794" s="5"/>
      <c r="Q794" s="5"/>
      <c r="R794" s="5"/>
      <c r="S794" s="5"/>
    </row>
    <row r="795" spans="1:19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21"/>
      <c r="L795" s="5"/>
      <c r="M795" s="5"/>
      <c r="N795" s="5"/>
      <c r="O795" s="21"/>
      <c r="P795" s="5"/>
      <c r="Q795" s="5"/>
      <c r="R795" s="5"/>
      <c r="S795" s="5"/>
    </row>
    <row r="796" spans="1:19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21"/>
      <c r="L796" s="5"/>
      <c r="M796" s="5"/>
      <c r="N796" s="5"/>
      <c r="O796" s="21"/>
      <c r="P796" s="5"/>
      <c r="Q796" s="5"/>
      <c r="R796" s="5"/>
      <c r="S796" s="5"/>
    </row>
    <row r="797" spans="1:19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21"/>
      <c r="L797" s="5"/>
      <c r="M797" s="5"/>
      <c r="N797" s="5"/>
      <c r="O797" s="21"/>
      <c r="P797" s="5"/>
      <c r="Q797" s="5"/>
      <c r="R797" s="5"/>
      <c r="S797" s="5"/>
    </row>
    <row r="798" spans="1:19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21"/>
      <c r="L798" s="5"/>
      <c r="M798" s="5"/>
      <c r="N798" s="5"/>
      <c r="O798" s="21"/>
      <c r="P798" s="5"/>
      <c r="Q798" s="5"/>
      <c r="R798" s="5"/>
      <c r="S798" s="5"/>
    </row>
    <row r="799" spans="1:19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21"/>
      <c r="L799" s="5"/>
      <c r="M799" s="5"/>
      <c r="N799" s="5"/>
      <c r="O799" s="21"/>
      <c r="P799" s="5"/>
      <c r="Q799" s="5"/>
      <c r="R799" s="5"/>
      <c r="S799" s="5"/>
    </row>
    <row r="800" spans="1:19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21"/>
      <c r="L800" s="5"/>
      <c r="M800" s="5"/>
      <c r="N800" s="5"/>
      <c r="O800" s="21"/>
      <c r="P800" s="5"/>
      <c r="Q800" s="5"/>
      <c r="R800" s="5"/>
      <c r="S800" s="5"/>
    </row>
    <row r="801" spans="1:19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21"/>
      <c r="L801" s="5"/>
      <c r="M801" s="5"/>
      <c r="N801" s="5"/>
      <c r="O801" s="21"/>
      <c r="P801" s="5"/>
      <c r="Q801" s="5"/>
      <c r="R801" s="5"/>
      <c r="S801" s="5"/>
    </row>
    <row r="802" spans="1:19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21"/>
      <c r="L802" s="5"/>
      <c r="M802" s="5"/>
      <c r="N802" s="5"/>
      <c r="O802" s="21"/>
      <c r="P802" s="5"/>
      <c r="Q802" s="5"/>
      <c r="R802" s="5"/>
      <c r="S802" s="5"/>
    </row>
    <row r="803" spans="1:19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21"/>
      <c r="L803" s="5"/>
      <c r="M803" s="5"/>
      <c r="N803" s="5"/>
      <c r="O803" s="21"/>
      <c r="P803" s="5"/>
      <c r="Q803" s="5"/>
      <c r="R803" s="5"/>
      <c r="S803" s="5"/>
    </row>
    <row r="804" spans="1:19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21"/>
      <c r="L804" s="5"/>
      <c r="M804" s="5"/>
      <c r="N804" s="5"/>
      <c r="O804" s="21"/>
      <c r="P804" s="5"/>
      <c r="Q804" s="5"/>
      <c r="R804" s="5"/>
      <c r="S804" s="5"/>
    </row>
    <row r="805" spans="1:19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21"/>
      <c r="L805" s="5"/>
      <c r="M805" s="5"/>
      <c r="N805" s="5"/>
      <c r="O805" s="21"/>
      <c r="P805" s="5"/>
      <c r="Q805" s="5"/>
      <c r="R805" s="5"/>
      <c r="S805" s="5"/>
    </row>
    <row r="806" spans="1:19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21"/>
      <c r="L806" s="5"/>
      <c r="M806" s="5"/>
      <c r="N806" s="5"/>
      <c r="O806" s="21"/>
      <c r="P806" s="5"/>
      <c r="Q806" s="5"/>
      <c r="R806" s="5"/>
      <c r="S806" s="5"/>
    </row>
    <row r="807" spans="1:19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21"/>
      <c r="L807" s="5"/>
      <c r="M807" s="5"/>
      <c r="N807" s="5"/>
      <c r="O807" s="21"/>
      <c r="P807" s="5"/>
      <c r="Q807" s="5"/>
      <c r="R807" s="5"/>
      <c r="S807" s="5"/>
    </row>
    <row r="808" spans="1:19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21"/>
      <c r="L808" s="5"/>
      <c r="M808" s="5"/>
      <c r="N808" s="5"/>
      <c r="O808" s="21"/>
      <c r="P808" s="5"/>
      <c r="Q808" s="5"/>
      <c r="R808" s="5"/>
      <c r="S808" s="5"/>
    </row>
    <row r="809" spans="1:19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21"/>
      <c r="L809" s="5"/>
      <c r="M809" s="5"/>
      <c r="N809" s="5"/>
      <c r="O809" s="21"/>
      <c r="P809" s="5"/>
      <c r="Q809" s="5"/>
      <c r="R809" s="5"/>
      <c r="S809" s="5"/>
    </row>
    <row r="810" spans="1:19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21"/>
      <c r="L810" s="5"/>
      <c r="M810" s="5"/>
      <c r="N810" s="5"/>
      <c r="O810" s="21"/>
      <c r="P810" s="5"/>
      <c r="Q810" s="5"/>
      <c r="R810" s="5"/>
      <c r="S810" s="5"/>
    </row>
    <row r="811" spans="1:19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21"/>
      <c r="L811" s="5"/>
      <c r="M811" s="5"/>
      <c r="N811" s="5"/>
      <c r="O811" s="21"/>
      <c r="P811" s="5"/>
      <c r="Q811" s="5"/>
      <c r="R811" s="5"/>
      <c r="S811" s="5"/>
    </row>
    <row r="812" spans="1:19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21"/>
      <c r="L812" s="5"/>
      <c r="M812" s="5"/>
      <c r="N812" s="5"/>
      <c r="O812" s="21"/>
      <c r="P812" s="5"/>
      <c r="Q812" s="5"/>
      <c r="R812" s="5"/>
      <c r="S812" s="5"/>
    </row>
    <row r="813" spans="1:19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21"/>
      <c r="L813" s="5"/>
      <c r="M813" s="5"/>
      <c r="N813" s="5"/>
      <c r="O813" s="21"/>
      <c r="P813" s="5"/>
      <c r="Q813" s="5"/>
      <c r="R813" s="5"/>
      <c r="S813" s="5"/>
    </row>
    <row r="814" spans="1:19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21"/>
      <c r="L814" s="5"/>
      <c r="M814" s="5"/>
      <c r="N814" s="5"/>
      <c r="O814" s="21"/>
      <c r="P814" s="5"/>
      <c r="Q814" s="5"/>
      <c r="R814" s="5"/>
      <c r="S814" s="5"/>
    </row>
    <row r="815" spans="1:19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21"/>
      <c r="L815" s="5"/>
      <c r="M815" s="5"/>
      <c r="N815" s="5"/>
      <c r="O815" s="21"/>
      <c r="P815" s="5"/>
      <c r="Q815" s="5"/>
      <c r="R815" s="5"/>
      <c r="S815" s="5"/>
    </row>
    <row r="816" spans="1:19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21"/>
      <c r="L816" s="5"/>
      <c r="M816" s="5"/>
      <c r="N816" s="5"/>
      <c r="O816" s="21"/>
      <c r="P816" s="5"/>
      <c r="Q816" s="5"/>
      <c r="R816" s="5"/>
      <c r="S816" s="5"/>
    </row>
    <row r="817" spans="1:19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21"/>
      <c r="L817" s="5"/>
      <c r="M817" s="5"/>
      <c r="N817" s="5"/>
      <c r="O817" s="21"/>
      <c r="P817" s="5"/>
      <c r="Q817" s="5"/>
      <c r="R817" s="5"/>
      <c r="S817" s="5"/>
    </row>
    <row r="818" spans="1:19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21"/>
      <c r="L818" s="5"/>
      <c r="M818" s="5"/>
      <c r="N818" s="5"/>
      <c r="O818" s="21"/>
      <c r="P818" s="5"/>
      <c r="Q818" s="5"/>
      <c r="R818" s="5"/>
      <c r="S818" s="5"/>
    </row>
    <row r="819" spans="1:19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21"/>
      <c r="L819" s="5"/>
      <c r="M819" s="5"/>
      <c r="N819" s="5"/>
      <c r="O819" s="21"/>
      <c r="P819" s="5"/>
      <c r="Q819" s="5"/>
      <c r="R819" s="5"/>
      <c r="S819" s="5"/>
    </row>
    <row r="820" spans="1:19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21"/>
      <c r="L820" s="5"/>
      <c r="M820" s="5"/>
      <c r="N820" s="5"/>
      <c r="O820" s="21"/>
      <c r="P820" s="5"/>
      <c r="Q820" s="5"/>
      <c r="R820" s="5"/>
      <c r="S820" s="5"/>
    </row>
    <row r="821" spans="1:19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21"/>
      <c r="L821" s="5"/>
      <c r="M821" s="5"/>
      <c r="N821" s="5"/>
      <c r="O821" s="21"/>
      <c r="P821" s="5"/>
      <c r="Q821" s="5"/>
      <c r="R821" s="5"/>
      <c r="S821" s="5"/>
    </row>
    <row r="822" spans="1:19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21"/>
      <c r="L822" s="5"/>
      <c r="M822" s="5"/>
      <c r="N822" s="5"/>
      <c r="O822" s="21"/>
      <c r="P822" s="5"/>
      <c r="Q822" s="5"/>
      <c r="R822" s="5"/>
      <c r="S822" s="5"/>
    </row>
    <row r="823" spans="1:19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21"/>
      <c r="L823" s="5"/>
      <c r="M823" s="5"/>
      <c r="N823" s="5"/>
      <c r="O823" s="21"/>
      <c r="P823" s="5"/>
      <c r="Q823" s="5"/>
      <c r="R823" s="5"/>
      <c r="S823" s="5"/>
    </row>
    <row r="824" spans="1:19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21"/>
      <c r="L824" s="5"/>
      <c r="M824" s="5"/>
      <c r="N824" s="5"/>
      <c r="O824" s="21"/>
      <c r="P824" s="5"/>
      <c r="Q824" s="5"/>
      <c r="R824" s="5"/>
      <c r="S824" s="5"/>
    </row>
    <row r="825" spans="1:19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21"/>
      <c r="L825" s="5"/>
      <c r="M825" s="5"/>
      <c r="N825" s="5"/>
      <c r="O825" s="21"/>
      <c r="P825" s="5"/>
      <c r="Q825" s="5"/>
      <c r="R825" s="5"/>
      <c r="S825" s="5"/>
    </row>
    <row r="826" spans="1:19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21"/>
      <c r="L826" s="5"/>
      <c r="M826" s="5"/>
      <c r="N826" s="5"/>
      <c r="O826" s="21"/>
      <c r="P826" s="5"/>
      <c r="Q826" s="5"/>
      <c r="R826" s="5"/>
      <c r="S826" s="5"/>
    </row>
    <row r="827" spans="1:19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21"/>
      <c r="L827" s="5"/>
      <c r="M827" s="5"/>
      <c r="N827" s="5"/>
      <c r="O827" s="21"/>
      <c r="P827" s="5"/>
      <c r="Q827" s="5"/>
      <c r="R827" s="5"/>
      <c r="S827" s="5"/>
    </row>
    <row r="828" spans="1:19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21"/>
      <c r="L828" s="5"/>
      <c r="M828" s="5"/>
      <c r="N828" s="5"/>
      <c r="O828" s="21"/>
      <c r="P828" s="5"/>
      <c r="Q828" s="5"/>
      <c r="R828" s="5"/>
      <c r="S828" s="5"/>
    </row>
    <row r="829" spans="1:19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21"/>
      <c r="L829" s="5"/>
      <c r="M829" s="5"/>
      <c r="N829" s="5"/>
      <c r="O829" s="21"/>
      <c r="P829" s="5"/>
      <c r="Q829" s="5"/>
      <c r="R829" s="5"/>
      <c r="S829" s="5"/>
    </row>
    <row r="830" spans="1:19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21"/>
      <c r="L830" s="5"/>
      <c r="M830" s="5"/>
      <c r="N830" s="5"/>
      <c r="O830" s="21"/>
      <c r="P830" s="5"/>
      <c r="Q830" s="5"/>
      <c r="R830" s="5"/>
      <c r="S830" s="5"/>
    </row>
    <row r="831" spans="1:19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21"/>
      <c r="L831" s="5"/>
      <c r="M831" s="5"/>
      <c r="N831" s="5"/>
      <c r="O831" s="21"/>
      <c r="P831" s="5"/>
      <c r="Q831" s="5"/>
      <c r="R831" s="5"/>
      <c r="S831" s="5"/>
    </row>
    <row r="832" spans="1:19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21"/>
      <c r="L832" s="5"/>
      <c r="M832" s="5"/>
      <c r="N832" s="5"/>
      <c r="O832" s="21"/>
      <c r="P832" s="5"/>
      <c r="Q832" s="5"/>
      <c r="R832" s="5"/>
      <c r="S832" s="5"/>
    </row>
    <row r="833" spans="1:19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21"/>
      <c r="L833" s="5"/>
      <c r="M833" s="5"/>
      <c r="N833" s="5"/>
      <c r="O833" s="21"/>
      <c r="P833" s="5"/>
      <c r="Q833" s="5"/>
      <c r="R833" s="5"/>
      <c r="S833" s="5"/>
    </row>
    <row r="834" spans="1:19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21"/>
      <c r="L834" s="5"/>
      <c r="M834" s="5"/>
      <c r="N834" s="5"/>
      <c r="O834" s="21"/>
      <c r="P834" s="5"/>
      <c r="Q834" s="5"/>
      <c r="R834" s="5"/>
      <c r="S834" s="5"/>
    </row>
    <row r="835" spans="1:19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21"/>
      <c r="L835" s="5"/>
      <c r="M835" s="5"/>
      <c r="N835" s="5"/>
      <c r="O835" s="21"/>
      <c r="P835" s="5"/>
      <c r="Q835" s="5"/>
      <c r="R835" s="5"/>
      <c r="S835" s="5"/>
    </row>
    <row r="836" spans="1:19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21"/>
      <c r="L836" s="5"/>
      <c r="M836" s="5"/>
      <c r="N836" s="5"/>
      <c r="O836" s="21"/>
      <c r="P836" s="5"/>
      <c r="Q836" s="5"/>
      <c r="R836" s="5"/>
      <c r="S836" s="5"/>
    </row>
    <row r="837" spans="1:19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21"/>
      <c r="L837" s="5"/>
      <c r="M837" s="5"/>
      <c r="N837" s="5"/>
      <c r="O837" s="21"/>
      <c r="P837" s="5"/>
      <c r="Q837" s="5"/>
      <c r="R837" s="5"/>
      <c r="S837" s="5"/>
    </row>
    <row r="838" spans="1:19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21"/>
      <c r="L838" s="5"/>
      <c r="M838" s="5"/>
      <c r="N838" s="5"/>
      <c r="O838" s="21"/>
      <c r="P838" s="5"/>
      <c r="Q838" s="5"/>
      <c r="R838" s="5"/>
      <c r="S838" s="5"/>
    </row>
    <row r="839" spans="1:19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21"/>
      <c r="L839" s="5"/>
      <c r="M839" s="5"/>
      <c r="N839" s="5"/>
      <c r="O839" s="21"/>
      <c r="P839" s="5"/>
      <c r="Q839" s="5"/>
      <c r="R839" s="5"/>
      <c r="S839" s="5"/>
    </row>
    <row r="840" spans="1:19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21"/>
      <c r="L840" s="5"/>
      <c r="M840" s="5"/>
      <c r="N840" s="5"/>
      <c r="O840" s="21"/>
      <c r="P840" s="5"/>
      <c r="Q840" s="5"/>
      <c r="R840" s="5"/>
      <c r="S840" s="5"/>
    </row>
    <row r="841" spans="1:19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21"/>
      <c r="L841" s="5"/>
      <c r="M841" s="5"/>
      <c r="N841" s="5"/>
      <c r="O841" s="21"/>
      <c r="P841" s="5"/>
      <c r="Q841" s="5"/>
      <c r="R841" s="5"/>
      <c r="S841" s="5"/>
    </row>
    <row r="842" spans="1:19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21"/>
      <c r="L842" s="5"/>
      <c r="M842" s="5"/>
      <c r="N842" s="5"/>
      <c r="O842" s="21"/>
      <c r="P842" s="5"/>
      <c r="Q842" s="5"/>
      <c r="R842" s="5"/>
      <c r="S842" s="5"/>
    </row>
    <row r="843" spans="1:19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21"/>
      <c r="L843" s="5"/>
      <c r="M843" s="5"/>
      <c r="N843" s="5"/>
      <c r="O843" s="21"/>
      <c r="P843" s="5"/>
      <c r="Q843" s="5"/>
      <c r="R843" s="5"/>
      <c r="S843" s="5"/>
    </row>
    <row r="844" spans="1:19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21"/>
      <c r="L844" s="5"/>
      <c r="M844" s="5"/>
      <c r="N844" s="5"/>
      <c r="O844" s="21"/>
      <c r="P844" s="5"/>
      <c r="Q844" s="5"/>
      <c r="R844" s="5"/>
      <c r="S844" s="5"/>
    </row>
    <row r="845" spans="1:19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21"/>
      <c r="L845" s="5"/>
      <c r="M845" s="5"/>
      <c r="N845" s="5"/>
      <c r="O845" s="21"/>
      <c r="P845" s="5"/>
      <c r="Q845" s="5"/>
      <c r="R845" s="5"/>
      <c r="S845" s="5"/>
    </row>
    <row r="846" spans="1:19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21"/>
      <c r="L846" s="5"/>
      <c r="M846" s="5"/>
      <c r="N846" s="5"/>
      <c r="O846" s="21"/>
      <c r="P846" s="5"/>
      <c r="Q846" s="5"/>
      <c r="R846" s="5"/>
      <c r="S846" s="5"/>
    </row>
    <row r="847" spans="1:19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21"/>
      <c r="L847" s="5"/>
      <c r="M847" s="5"/>
      <c r="N847" s="5"/>
      <c r="O847" s="21"/>
      <c r="P847" s="5"/>
      <c r="Q847" s="5"/>
      <c r="R847" s="5"/>
      <c r="S847" s="5"/>
    </row>
    <row r="848" spans="1:19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21"/>
      <c r="L848" s="5"/>
      <c r="M848" s="5"/>
      <c r="N848" s="5"/>
      <c r="O848" s="21"/>
      <c r="P848" s="5"/>
      <c r="Q848" s="5"/>
      <c r="R848" s="5"/>
      <c r="S848" s="5"/>
    </row>
    <row r="849" spans="1:19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21"/>
      <c r="L849" s="5"/>
      <c r="M849" s="5"/>
      <c r="N849" s="5"/>
      <c r="O849" s="21"/>
      <c r="P849" s="5"/>
      <c r="Q849" s="5"/>
      <c r="R849" s="5"/>
      <c r="S849" s="5"/>
    </row>
    <row r="850" spans="1:19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21"/>
      <c r="L850" s="5"/>
      <c r="M850" s="5"/>
      <c r="N850" s="5"/>
      <c r="O850" s="21"/>
      <c r="P850" s="5"/>
      <c r="Q850" s="5"/>
      <c r="R850" s="5"/>
      <c r="S850" s="5"/>
    </row>
    <row r="851" spans="1:19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21"/>
      <c r="L851" s="5"/>
      <c r="M851" s="5"/>
      <c r="N851" s="5"/>
      <c r="O851" s="21"/>
      <c r="P851" s="5"/>
      <c r="Q851" s="5"/>
      <c r="R851" s="5"/>
      <c r="S851" s="5"/>
    </row>
    <row r="852" spans="1:19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21"/>
      <c r="L852" s="5"/>
      <c r="M852" s="5"/>
      <c r="N852" s="5"/>
      <c r="O852" s="21"/>
      <c r="P852" s="5"/>
      <c r="Q852" s="5"/>
      <c r="R852" s="5"/>
      <c r="S852" s="5"/>
    </row>
    <row r="853" spans="1:19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21"/>
      <c r="L853" s="5"/>
      <c r="M853" s="5"/>
      <c r="N853" s="5"/>
      <c r="O853" s="21"/>
      <c r="P853" s="5"/>
      <c r="Q853" s="5"/>
      <c r="R853" s="5"/>
      <c r="S853" s="5"/>
    </row>
    <row r="854" spans="1:19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21"/>
      <c r="L854" s="5"/>
      <c r="M854" s="5"/>
      <c r="N854" s="5"/>
      <c r="O854" s="21"/>
      <c r="P854" s="5"/>
      <c r="Q854" s="5"/>
      <c r="R854" s="5"/>
      <c r="S854" s="5"/>
    </row>
    <row r="855" spans="1:19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21"/>
      <c r="L855" s="5"/>
      <c r="M855" s="5"/>
      <c r="N855" s="5"/>
      <c r="O855" s="21"/>
      <c r="P855" s="5"/>
      <c r="Q855" s="5"/>
      <c r="R855" s="5"/>
      <c r="S855" s="5"/>
    </row>
    <row r="856" spans="1:19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21"/>
      <c r="L856" s="5"/>
      <c r="M856" s="5"/>
      <c r="N856" s="5"/>
      <c r="O856" s="21"/>
      <c r="P856" s="5"/>
      <c r="Q856" s="5"/>
      <c r="R856" s="5"/>
      <c r="S856" s="5"/>
    </row>
    <row r="857" spans="1:19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21"/>
      <c r="L857" s="5"/>
      <c r="M857" s="5"/>
      <c r="N857" s="5"/>
      <c r="O857" s="21"/>
      <c r="P857" s="5"/>
      <c r="Q857" s="5"/>
      <c r="R857" s="5"/>
      <c r="S857" s="5"/>
    </row>
    <row r="858" spans="1:19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21"/>
      <c r="L858" s="5"/>
      <c r="M858" s="5"/>
      <c r="N858" s="5"/>
      <c r="O858" s="21"/>
      <c r="P858" s="5"/>
      <c r="Q858" s="5"/>
      <c r="R858" s="5"/>
      <c r="S858" s="5"/>
    </row>
    <row r="859" spans="1:19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21"/>
      <c r="L859" s="5"/>
      <c r="M859" s="5"/>
      <c r="N859" s="5"/>
      <c r="O859" s="21"/>
      <c r="P859" s="5"/>
      <c r="Q859" s="5"/>
      <c r="R859" s="5"/>
      <c r="S859" s="5"/>
    </row>
    <row r="860" spans="1:19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21"/>
      <c r="L860" s="5"/>
      <c r="M860" s="5"/>
      <c r="N860" s="5"/>
      <c r="O860" s="21"/>
      <c r="P860" s="5"/>
      <c r="Q860" s="5"/>
      <c r="R860" s="5"/>
      <c r="S860" s="5"/>
    </row>
    <row r="861" spans="1:19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21"/>
      <c r="L861" s="5"/>
      <c r="M861" s="5"/>
      <c r="N861" s="5"/>
      <c r="O861" s="21"/>
      <c r="P861" s="5"/>
      <c r="Q861" s="5"/>
      <c r="R861" s="5"/>
      <c r="S861" s="5"/>
    </row>
    <row r="862" spans="1:19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21"/>
      <c r="L862" s="5"/>
      <c r="M862" s="5"/>
      <c r="N862" s="5"/>
      <c r="O862" s="21"/>
      <c r="P862" s="5"/>
      <c r="Q862" s="5"/>
      <c r="R862" s="5"/>
      <c r="S862" s="5"/>
    </row>
    <row r="863" spans="1:19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21"/>
      <c r="L863" s="5"/>
      <c r="M863" s="5"/>
      <c r="N863" s="5"/>
      <c r="O863" s="21"/>
      <c r="P863" s="5"/>
      <c r="Q863" s="5"/>
      <c r="R863" s="5"/>
      <c r="S863" s="5"/>
    </row>
    <row r="864" spans="1:19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21"/>
      <c r="L864" s="5"/>
      <c r="M864" s="5"/>
      <c r="N864" s="5"/>
      <c r="O864" s="21"/>
      <c r="P864" s="5"/>
      <c r="Q864" s="5"/>
      <c r="R864" s="5"/>
      <c r="S864" s="5"/>
    </row>
    <row r="865" spans="1:19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21"/>
      <c r="L865" s="5"/>
      <c r="M865" s="5"/>
      <c r="N865" s="5"/>
      <c r="O865" s="21"/>
      <c r="P865" s="5"/>
      <c r="Q865" s="5"/>
      <c r="R865" s="5"/>
      <c r="S865" s="5"/>
    </row>
    <row r="866" spans="1:19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21"/>
      <c r="L866" s="5"/>
      <c r="M866" s="5"/>
      <c r="N866" s="5"/>
      <c r="O866" s="21"/>
      <c r="P866" s="5"/>
      <c r="Q866" s="5"/>
      <c r="R866" s="5"/>
      <c r="S866" s="5"/>
    </row>
    <row r="867" spans="1:19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21"/>
      <c r="L867" s="5"/>
      <c r="M867" s="5"/>
      <c r="N867" s="5"/>
      <c r="O867" s="21"/>
      <c r="P867" s="5"/>
      <c r="Q867" s="5"/>
      <c r="R867" s="5"/>
      <c r="S867" s="5"/>
    </row>
    <row r="868" spans="1:19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21"/>
      <c r="L868" s="5"/>
      <c r="M868" s="5"/>
      <c r="N868" s="5"/>
      <c r="O868" s="21"/>
      <c r="P868" s="5"/>
      <c r="Q868" s="5"/>
      <c r="R868" s="5"/>
      <c r="S868" s="5"/>
    </row>
    <row r="869" spans="1:19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21"/>
      <c r="L869" s="5"/>
      <c r="M869" s="5"/>
      <c r="N869" s="5"/>
      <c r="O869" s="21"/>
      <c r="P869" s="5"/>
      <c r="Q869" s="5"/>
      <c r="R869" s="5"/>
      <c r="S869" s="5"/>
    </row>
    <row r="870" spans="1:19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21"/>
      <c r="L870" s="5"/>
      <c r="M870" s="5"/>
      <c r="N870" s="5"/>
      <c r="O870" s="21"/>
      <c r="P870" s="5"/>
      <c r="Q870" s="5"/>
      <c r="R870" s="5"/>
      <c r="S870" s="5"/>
    </row>
    <row r="871" spans="1:19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21"/>
      <c r="L871" s="5"/>
      <c r="M871" s="5"/>
      <c r="N871" s="5"/>
      <c r="O871" s="21"/>
      <c r="P871" s="5"/>
      <c r="Q871" s="5"/>
      <c r="R871" s="5"/>
      <c r="S871" s="5"/>
    </row>
    <row r="872" spans="1:19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21"/>
      <c r="L872" s="5"/>
      <c r="M872" s="5"/>
      <c r="N872" s="5"/>
      <c r="O872" s="21"/>
      <c r="P872" s="5"/>
      <c r="Q872" s="5"/>
      <c r="R872" s="5"/>
      <c r="S872" s="5"/>
    </row>
    <row r="873" spans="1:19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21"/>
      <c r="L873" s="5"/>
      <c r="M873" s="5"/>
      <c r="N873" s="5"/>
      <c r="O873" s="21"/>
      <c r="P873" s="5"/>
      <c r="Q873" s="5"/>
      <c r="R873" s="5"/>
      <c r="S873" s="5"/>
    </row>
    <row r="874" spans="1:19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21"/>
      <c r="L874" s="5"/>
      <c r="M874" s="5"/>
      <c r="N874" s="5"/>
      <c r="O874" s="21"/>
      <c r="P874" s="5"/>
      <c r="Q874" s="5"/>
      <c r="R874" s="5"/>
      <c r="S874" s="5"/>
    </row>
    <row r="875" spans="1:19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21"/>
      <c r="L875" s="5"/>
      <c r="M875" s="5"/>
      <c r="N875" s="5"/>
      <c r="O875" s="21"/>
      <c r="P875" s="5"/>
      <c r="Q875" s="5"/>
      <c r="R875" s="5"/>
      <c r="S875" s="5"/>
    </row>
    <row r="876" spans="1:19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21"/>
      <c r="L876" s="5"/>
      <c r="M876" s="5"/>
      <c r="N876" s="5"/>
      <c r="O876" s="21"/>
      <c r="P876" s="5"/>
      <c r="Q876" s="5"/>
      <c r="R876" s="5"/>
      <c r="S876" s="5"/>
    </row>
    <row r="877" spans="1:19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21"/>
      <c r="L877" s="5"/>
      <c r="M877" s="5"/>
      <c r="N877" s="5"/>
      <c r="O877" s="21"/>
      <c r="P877" s="5"/>
      <c r="Q877" s="5"/>
      <c r="R877" s="5"/>
      <c r="S877" s="5"/>
    </row>
    <row r="878" spans="1:19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21"/>
      <c r="L878" s="5"/>
      <c r="M878" s="5"/>
      <c r="N878" s="5"/>
      <c r="O878" s="21"/>
      <c r="P878" s="5"/>
      <c r="Q878" s="5"/>
      <c r="R878" s="5"/>
      <c r="S878" s="5"/>
    </row>
    <row r="879" spans="1:19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21"/>
      <c r="L879" s="5"/>
      <c r="M879" s="5"/>
      <c r="N879" s="5"/>
      <c r="O879" s="21"/>
      <c r="P879" s="5"/>
      <c r="Q879" s="5"/>
      <c r="R879" s="5"/>
      <c r="S879" s="5"/>
    </row>
    <row r="880" spans="1:19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21"/>
      <c r="L880" s="5"/>
      <c r="M880" s="5"/>
      <c r="N880" s="5"/>
      <c r="O880" s="21"/>
      <c r="P880" s="5"/>
      <c r="Q880" s="5"/>
      <c r="R880" s="5"/>
      <c r="S880" s="5"/>
    </row>
    <row r="881" spans="1:19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21"/>
      <c r="L881" s="5"/>
      <c r="M881" s="5"/>
      <c r="N881" s="5"/>
      <c r="O881" s="21"/>
      <c r="P881" s="5"/>
      <c r="Q881" s="5"/>
      <c r="R881" s="5"/>
      <c r="S881" s="5"/>
    </row>
    <row r="882" spans="1:19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21"/>
      <c r="L882" s="5"/>
      <c r="M882" s="5"/>
      <c r="N882" s="5"/>
      <c r="O882" s="21"/>
      <c r="P882" s="5"/>
      <c r="Q882" s="5"/>
      <c r="R882" s="5"/>
      <c r="S882" s="5"/>
    </row>
    <row r="883" spans="1:19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21"/>
      <c r="L883" s="5"/>
      <c r="M883" s="5"/>
      <c r="N883" s="5"/>
      <c r="O883" s="21"/>
      <c r="P883" s="5"/>
      <c r="Q883" s="5"/>
      <c r="R883" s="5"/>
      <c r="S883" s="5"/>
    </row>
    <row r="884" spans="1:19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21"/>
      <c r="L884" s="5"/>
      <c r="M884" s="5"/>
      <c r="N884" s="5"/>
      <c r="O884" s="21"/>
      <c r="P884" s="5"/>
      <c r="Q884" s="5"/>
      <c r="R884" s="5"/>
      <c r="S884" s="5"/>
    </row>
    <row r="885" spans="1:19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21"/>
      <c r="L885" s="5"/>
      <c r="M885" s="5"/>
      <c r="N885" s="5"/>
      <c r="O885" s="21"/>
      <c r="P885" s="5"/>
      <c r="Q885" s="5"/>
      <c r="R885" s="5"/>
      <c r="S885" s="5"/>
    </row>
    <row r="886" spans="1:19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21"/>
      <c r="L886" s="5"/>
      <c r="M886" s="5"/>
      <c r="N886" s="5"/>
      <c r="O886" s="21"/>
      <c r="P886" s="5"/>
      <c r="Q886" s="5"/>
      <c r="R886" s="5"/>
      <c r="S886" s="5"/>
    </row>
    <row r="887" spans="1:19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21"/>
      <c r="L887" s="5"/>
      <c r="M887" s="5"/>
      <c r="N887" s="5"/>
      <c r="O887" s="21"/>
      <c r="P887" s="5"/>
      <c r="Q887" s="5"/>
      <c r="R887" s="5"/>
      <c r="S887" s="5"/>
    </row>
    <row r="888" spans="1:19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21"/>
      <c r="L888" s="5"/>
      <c r="M888" s="5"/>
      <c r="N888" s="5"/>
      <c r="O888" s="21"/>
      <c r="P888" s="5"/>
      <c r="Q888" s="5"/>
      <c r="R888" s="5"/>
      <c r="S888" s="5"/>
    </row>
    <row r="889" spans="1:19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21"/>
      <c r="L889" s="5"/>
      <c r="M889" s="5"/>
      <c r="N889" s="5"/>
      <c r="O889" s="21"/>
      <c r="P889" s="5"/>
      <c r="Q889" s="5"/>
      <c r="R889" s="5"/>
      <c r="S889" s="5"/>
    </row>
    <row r="890" spans="1:19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21"/>
      <c r="L890" s="5"/>
      <c r="M890" s="5"/>
      <c r="N890" s="5"/>
      <c r="O890" s="21"/>
      <c r="P890" s="5"/>
      <c r="Q890" s="5"/>
      <c r="R890" s="5"/>
      <c r="S890" s="5"/>
    </row>
    <row r="891" spans="1:19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21"/>
      <c r="L891" s="5"/>
      <c r="M891" s="5"/>
      <c r="N891" s="5"/>
      <c r="O891" s="21"/>
      <c r="P891" s="5"/>
      <c r="Q891" s="5"/>
      <c r="R891" s="5"/>
      <c r="S891" s="5"/>
    </row>
    <row r="892" spans="1:19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21"/>
      <c r="L892" s="5"/>
      <c r="M892" s="5"/>
      <c r="N892" s="5"/>
      <c r="O892" s="21"/>
      <c r="P892" s="5"/>
      <c r="Q892" s="5"/>
      <c r="R892" s="5"/>
      <c r="S892" s="5"/>
    </row>
    <row r="893" spans="1:19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21"/>
      <c r="L893" s="5"/>
      <c r="M893" s="5"/>
      <c r="N893" s="5"/>
      <c r="O893" s="21"/>
      <c r="P893" s="5"/>
      <c r="Q893" s="5"/>
      <c r="R893" s="5"/>
      <c r="S893" s="5"/>
    </row>
    <row r="894" spans="1:19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21"/>
      <c r="L894" s="5"/>
      <c r="M894" s="5"/>
      <c r="N894" s="5"/>
      <c r="O894" s="21"/>
      <c r="P894" s="5"/>
      <c r="Q894" s="5"/>
      <c r="R894" s="5"/>
      <c r="S894" s="5"/>
    </row>
    <row r="895" spans="1:19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21"/>
      <c r="L895" s="5"/>
      <c r="M895" s="5"/>
      <c r="N895" s="5"/>
      <c r="O895" s="21"/>
      <c r="P895" s="5"/>
      <c r="Q895" s="5"/>
      <c r="R895" s="5"/>
      <c r="S895" s="5"/>
    </row>
    <row r="896" spans="1:19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21"/>
      <c r="L896" s="5"/>
      <c r="M896" s="5"/>
      <c r="N896" s="5"/>
      <c r="O896" s="21"/>
      <c r="P896" s="5"/>
      <c r="Q896" s="5"/>
      <c r="R896" s="5"/>
      <c r="S896" s="5"/>
    </row>
    <row r="897" spans="1:19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21"/>
      <c r="L897" s="5"/>
      <c r="M897" s="5"/>
      <c r="N897" s="5"/>
      <c r="O897" s="21"/>
      <c r="P897" s="5"/>
      <c r="Q897" s="5"/>
      <c r="R897" s="5"/>
      <c r="S897" s="5"/>
    </row>
    <row r="898" spans="1:19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21"/>
      <c r="L898" s="5"/>
      <c r="M898" s="5"/>
      <c r="N898" s="5"/>
      <c r="O898" s="21"/>
      <c r="P898" s="5"/>
      <c r="Q898" s="5"/>
      <c r="R898" s="5"/>
      <c r="S898" s="5"/>
    </row>
    <row r="899" spans="1:19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21"/>
      <c r="L899" s="5"/>
      <c r="M899" s="5"/>
      <c r="N899" s="5"/>
      <c r="O899" s="21"/>
      <c r="P899" s="5"/>
      <c r="Q899" s="5"/>
      <c r="R899" s="5"/>
      <c r="S899" s="5"/>
    </row>
    <row r="900" spans="1:19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21"/>
      <c r="L900" s="5"/>
      <c r="M900" s="5"/>
      <c r="N900" s="5"/>
      <c r="O900" s="21"/>
      <c r="P900" s="5"/>
      <c r="Q900" s="5"/>
      <c r="R900" s="5"/>
      <c r="S900" s="5"/>
    </row>
    <row r="901" spans="1:19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21"/>
      <c r="L901" s="5"/>
      <c r="M901" s="5"/>
      <c r="N901" s="5"/>
      <c r="O901" s="21"/>
      <c r="P901" s="5"/>
      <c r="Q901" s="5"/>
      <c r="R901" s="5"/>
      <c r="S901" s="5"/>
    </row>
    <row r="902" spans="1:19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21"/>
      <c r="L902" s="5"/>
      <c r="M902" s="5"/>
      <c r="N902" s="5"/>
      <c r="O902" s="21"/>
      <c r="P902" s="5"/>
      <c r="Q902" s="5"/>
      <c r="R902" s="5"/>
      <c r="S902" s="5"/>
    </row>
    <row r="903" spans="1:19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21"/>
      <c r="L903" s="5"/>
      <c r="M903" s="5"/>
      <c r="N903" s="5"/>
      <c r="O903" s="21"/>
      <c r="P903" s="5"/>
      <c r="Q903" s="5"/>
      <c r="R903" s="5"/>
      <c r="S903" s="5"/>
    </row>
    <row r="904" spans="1:19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21"/>
      <c r="L904" s="5"/>
      <c r="M904" s="5"/>
      <c r="N904" s="5"/>
      <c r="O904" s="21"/>
      <c r="P904" s="5"/>
      <c r="Q904" s="5"/>
      <c r="R904" s="5"/>
      <c r="S904" s="5"/>
    </row>
    <row r="905" spans="1:19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21"/>
      <c r="L905" s="5"/>
      <c r="M905" s="5"/>
      <c r="N905" s="5"/>
      <c r="O905" s="21"/>
      <c r="P905" s="5"/>
      <c r="Q905" s="5"/>
      <c r="R905" s="5"/>
      <c r="S905" s="5"/>
    </row>
    <row r="906" spans="1:19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21"/>
      <c r="L906" s="5"/>
      <c r="M906" s="5"/>
      <c r="N906" s="5"/>
      <c r="O906" s="21"/>
      <c r="P906" s="5"/>
      <c r="Q906" s="5"/>
      <c r="R906" s="5"/>
      <c r="S906" s="5"/>
    </row>
    <row r="907" spans="1:19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21"/>
      <c r="L907" s="5"/>
      <c r="M907" s="5"/>
      <c r="N907" s="5"/>
      <c r="O907" s="21"/>
      <c r="P907" s="5"/>
      <c r="Q907" s="5"/>
      <c r="R907" s="5"/>
      <c r="S907" s="5"/>
    </row>
    <row r="908" spans="1:19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21"/>
      <c r="L908" s="5"/>
      <c r="M908" s="5"/>
      <c r="N908" s="5"/>
      <c r="O908" s="21"/>
      <c r="P908" s="5"/>
      <c r="Q908" s="5"/>
      <c r="R908" s="5"/>
      <c r="S908" s="5"/>
    </row>
    <row r="909" spans="1:19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21"/>
      <c r="L909" s="5"/>
      <c r="M909" s="5"/>
      <c r="N909" s="5"/>
      <c r="O909" s="21"/>
      <c r="P909" s="5"/>
      <c r="Q909" s="5"/>
      <c r="R909" s="5"/>
      <c r="S909" s="5"/>
    </row>
    <row r="910" spans="1:19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21"/>
      <c r="L910" s="5"/>
      <c r="M910" s="5"/>
      <c r="N910" s="5"/>
      <c r="O910" s="21"/>
      <c r="P910" s="5"/>
      <c r="Q910" s="5"/>
      <c r="R910" s="5"/>
      <c r="S910" s="5"/>
    </row>
    <row r="911" spans="1:19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21"/>
      <c r="L911" s="5"/>
      <c r="M911" s="5"/>
      <c r="N911" s="5"/>
      <c r="O911" s="21"/>
      <c r="P911" s="5"/>
      <c r="Q911" s="5"/>
      <c r="R911" s="5"/>
      <c r="S911" s="5"/>
    </row>
    <row r="912" spans="1:19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21"/>
      <c r="L912" s="5"/>
      <c r="M912" s="5"/>
      <c r="N912" s="5"/>
      <c r="O912" s="21"/>
      <c r="P912" s="5"/>
      <c r="Q912" s="5"/>
      <c r="R912" s="5"/>
      <c r="S912" s="5"/>
    </row>
    <row r="913" spans="1:19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21"/>
      <c r="L913" s="5"/>
      <c r="M913" s="5"/>
      <c r="N913" s="5"/>
      <c r="O913" s="21"/>
      <c r="P913" s="5"/>
      <c r="Q913" s="5"/>
      <c r="R913" s="5"/>
      <c r="S913" s="5"/>
    </row>
    <row r="914" spans="1:19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21"/>
      <c r="L914" s="5"/>
      <c r="M914" s="5"/>
      <c r="N914" s="5"/>
      <c r="O914" s="21"/>
      <c r="P914" s="5"/>
      <c r="Q914" s="5"/>
      <c r="R914" s="5"/>
      <c r="S914" s="5"/>
    </row>
    <row r="915" spans="1:19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21"/>
      <c r="L915" s="5"/>
      <c r="M915" s="5"/>
      <c r="N915" s="5"/>
      <c r="O915" s="21"/>
      <c r="P915" s="5"/>
      <c r="Q915" s="5"/>
      <c r="R915" s="5"/>
      <c r="S915" s="5"/>
    </row>
    <row r="916" spans="1:19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21"/>
      <c r="L916" s="5"/>
      <c r="M916" s="5"/>
      <c r="N916" s="5"/>
      <c r="O916" s="21"/>
      <c r="P916" s="5"/>
      <c r="Q916" s="5"/>
      <c r="R916" s="5"/>
      <c r="S916" s="5"/>
    </row>
    <row r="917" spans="1:19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21"/>
      <c r="L917" s="5"/>
      <c r="M917" s="5"/>
      <c r="N917" s="5"/>
      <c r="O917" s="21"/>
      <c r="P917" s="5"/>
      <c r="Q917" s="5"/>
      <c r="R917" s="5"/>
      <c r="S917" s="5"/>
    </row>
    <row r="918" spans="1:19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21"/>
      <c r="L918" s="5"/>
      <c r="M918" s="5"/>
      <c r="N918" s="5"/>
      <c r="O918" s="21"/>
      <c r="P918" s="5"/>
      <c r="Q918" s="5"/>
      <c r="R918" s="5"/>
      <c r="S918" s="5"/>
    </row>
    <row r="919" spans="1:19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21"/>
      <c r="L919" s="5"/>
      <c r="M919" s="5"/>
      <c r="N919" s="5"/>
      <c r="O919" s="21"/>
      <c r="P919" s="5"/>
      <c r="Q919" s="5"/>
      <c r="R919" s="5"/>
      <c r="S919" s="5"/>
    </row>
    <row r="920" spans="1:19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21"/>
      <c r="L920" s="5"/>
      <c r="M920" s="5"/>
      <c r="N920" s="5"/>
      <c r="O920" s="21"/>
      <c r="P920" s="5"/>
      <c r="Q920" s="5"/>
      <c r="R920" s="5"/>
      <c r="S920" s="5"/>
    </row>
    <row r="921" spans="1:19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21"/>
      <c r="L921" s="5"/>
      <c r="M921" s="5"/>
      <c r="N921" s="5"/>
      <c r="O921" s="21"/>
      <c r="P921" s="5"/>
      <c r="Q921" s="5"/>
      <c r="R921" s="5"/>
      <c r="S921" s="5"/>
    </row>
    <row r="922" spans="1:19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21"/>
      <c r="L922" s="5"/>
      <c r="M922" s="5"/>
      <c r="N922" s="5"/>
      <c r="O922" s="21"/>
      <c r="P922" s="5"/>
      <c r="Q922" s="5"/>
      <c r="R922" s="5"/>
      <c r="S922" s="5"/>
    </row>
    <row r="923" spans="1:19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21"/>
      <c r="L923" s="5"/>
      <c r="M923" s="5"/>
      <c r="N923" s="5"/>
      <c r="O923" s="21"/>
      <c r="P923" s="5"/>
      <c r="Q923" s="5"/>
      <c r="R923" s="5"/>
      <c r="S923" s="5"/>
    </row>
    <row r="924" spans="1:19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21"/>
      <c r="L924" s="5"/>
      <c r="M924" s="5"/>
      <c r="N924" s="5"/>
      <c r="O924" s="21"/>
      <c r="P924" s="5"/>
      <c r="Q924" s="5"/>
      <c r="R924" s="5"/>
      <c r="S924" s="5"/>
    </row>
    <row r="925" spans="1:19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21"/>
      <c r="L925" s="5"/>
      <c r="M925" s="5"/>
      <c r="N925" s="5"/>
      <c r="O925" s="21"/>
      <c r="P925" s="5"/>
      <c r="Q925" s="5"/>
      <c r="R925" s="5"/>
      <c r="S925" s="5"/>
    </row>
    <row r="926" spans="1:19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21"/>
      <c r="L926" s="5"/>
      <c r="M926" s="5"/>
      <c r="N926" s="5"/>
      <c r="O926" s="21"/>
      <c r="P926" s="5"/>
      <c r="Q926" s="5"/>
      <c r="R926" s="5"/>
      <c r="S926" s="5"/>
    </row>
    <row r="927" spans="1:19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21"/>
      <c r="L927" s="5"/>
      <c r="M927" s="5"/>
      <c r="N927" s="5"/>
      <c r="O927" s="21"/>
      <c r="P927" s="5"/>
      <c r="Q927" s="5"/>
      <c r="R927" s="5"/>
      <c r="S927" s="5"/>
    </row>
    <row r="928" spans="1:19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21"/>
      <c r="L928" s="5"/>
      <c r="M928" s="5"/>
      <c r="N928" s="5"/>
      <c r="O928" s="21"/>
      <c r="P928" s="5"/>
      <c r="Q928" s="5"/>
      <c r="R928" s="5"/>
      <c r="S928" s="5"/>
    </row>
    <row r="929" spans="1:19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21"/>
      <c r="L929" s="5"/>
      <c r="M929" s="5"/>
      <c r="N929" s="5"/>
      <c r="O929" s="21"/>
      <c r="P929" s="5"/>
      <c r="Q929" s="5"/>
      <c r="R929" s="5"/>
      <c r="S929" s="5"/>
    </row>
    <row r="930" spans="1:19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21"/>
      <c r="L930" s="5"/>
      <c r="M930" s="5"/>
      <c r="N930" s="5"/>
      <c r="O930" s="21"/>
      <c r="P930" s="5"/>
      <c r="Q930" s="5"/>
      <c r="R930" s="5"/>
      <c r="S930" s="5"/>
    </row>
    <row r="931" spans="1:19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21"/>
      <c r="L931" s="5"/>
      <c r="M931" s="5"/>
      <c r="N931" s="5"/>
      <c r="O931" s="21"/>
      <c r="P931" s="5"/>
      <c r="Q931" s="5"/>
      <c r="R931" s="5"/>
      <c r="S931" s="5"/>
    </row>
    <row r="932" spans="1:19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21"/>
      <c r="L932" s="5"/>
      <c r="M932" s="5"/>
      <c r="N932" s="5"/>
      <c r="O932" s="21"/>
      <c r="P932" s="5"/>
      <c r="Q932" s="5"/>
      <c r="R932" s="5"/>
      <c r="S932" s="5"/>
    </row>
    <row r="933" spans="1:19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21"/>
      <c r="L933" s="5"/>
      <c r="M933" s="5"/>
      <c r="N933" s="5"/>
      <c r="O933" s="21"/>
      <c r="P933" s="5"/>
      <c r="Q933" s="5"/>
      <c r="R933" s="5"/>
      <c r="S933" s="5"/>
    </row>
    <row r="934" spans="1:19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21"/>
      <c r="L934" s="5"/>
      <c r="M934" s="5"/>
      <c r="N934" s="5"/>
      <c r="O934" s="21"/>
      <c r="P934" s="5"/>
      <c r="Q934" s="5"/>
      <c r="R934" s="5"/>
      <c r="S934" s="5"/>
    </row>
    <row r="935" spans="1:19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21"/>
      <c r="L935" s="5"/>
      <c r="M935" s="5"/>
      <c r="N935" s="5"/>
      <c r="O935" s="21"/>
      <c r="P935" s="5"/>
      <c r="Q935" s="5"/>
      <c r="R935" s="5"/>
      <c r="S935" s="5"/>
    </row>
    <row r="936" spans="1:19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21"/>
      <c r="L936" s="5"/>
      <c r="M936" s="5"/>
      <c r="N936" s="5"/>
      <c r="O936" s="21"/>
      <c r="P936" s="5"/>
      <c r="Q936" s="5"/>
      <c r="R936" s="5"/>
      <c r="S936" s="5"/>
    </row>
    <row r="937" spans="1:19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21"/>
      <c r="L937" s="5"/>
      <c r="M937" s="5"/>
      <c r="N937" s="5"/>
      <c r="O937" s="21"/>
      <c r="P937" s="5"/>
      <c r="Q937" s="5"/>
      <c r="R937" s="5"/>
      <c r="S937" s="5"/>
    </row>
    <row r="938" spans="1:19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21"/>
      <c r="L938" s="5"/>
      <c r="M938" s="5"/>
      <c r="N938" s="5"/>
      <c r="O938" s="21"/>
      <c r="P938" s="5"/>
      <c r="Q938" s="5"/>
      <c r="R938" s="5"/>
      <c r="S938" s="5"/>
    </row>
    <row r="939" spans="1:19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21"/>
      <c r="L939" s="5"/>
      <c r="M939" s="5"/>
      <c r="N939" s="5"/>
      <c r="O939" s="21"/>
      <c r="P939" s="5"/>
      <c r="Q939" s="5"/>
      <c r="R939" s="5"/>
      <c r="S939" s="5"/>
    </row>
    <row r="940" spans="1:19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21"/>
      <c r="L940" s="5"/>
      <c r="M940" s="5"/>
      <c r="N940" s="5"/>
      <c r="O940" s="21"/>
      <c r="P940" s="5"/>
      <c r="Q940" s="5"/>
      <c r="R940" s="5"/>
      <c r="S940" s="5"/>
    </row>
    <row r="941" spans="1:19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21"/>
      <c r="L941" s="5"/>
      <c r="M941" s="5"/>
      <c r="N941" s="5"/>
      <c r="O941" s="21"/>
      <c r="P941" s="5"/>
      <c r="Q941" s="5"/>
      <c r="R941" s="5"/>
      <c r="S941" s="5"/>
    </row>
    <row r="942" spans="1:19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21"/>
      <c r="L942" s="5"/>
      <c r="M942" s="5"/>
      <c r="N942" s="5"/>
      <c r="O942" s="21"/>
      <c r="P942" s="5"/>
      <c r="Q942" s="5"/>
      <c r="R942" s="5"/>
      <c r="S942" s="5"/>
    </row>
    <row r="943" spans="1:19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21"/>
      <c r="L943" s="5"/>
      <c r="M943" s="5"/>
      <c r="N943" s="5"/>
      <c r="O943" s="21"/>
      <c r="P943" s="5"/>
      <c r="Q943" s="5"/>
      <c r="R943" s="5"/>
      <c r="S943" s="5"/>
    </row>
    <row r="944" spans="1:19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21"/>
      <c r="L944" s="5"/>
      <c r="M944" s="5"/>
      <c r="N944" s="5"/>
      <c r="O944" s="21"/>
      <c r="P944" s="5"/>
      <c r="Q944" s="5"/>
      <c r="R944" s="5"/>
      <c r="S944" s="5"/>
    </row>
    <row r="945" spans="1:19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21"/>
      <c r="L945" s="5"/>
      <c r="M945" s="5"/>
      <c r="N945" s="5"/>
      <c r="O945" s="21"/>
      <c r="P945" s="5"/>
      <c r="Q945" s="5"/>
      <c r="R945" s="5"/>
      <c r="S945" s="5"/>
    </row>
    <row r="946" spans="1:19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21"/>
      <c r="L946" s="5"/>
      <c r="M946" s="5"/>
      <c r="N946" s="5"/>
      <c r="O946" s="21"/>
      <c r="P946" s="5"/>
      <c r="Q946" s="5"/>
      <c r="R946" s="5"/>
      <c r="S946" s="5"/>
    </row>
    <row r="947" spans="1:19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21"/>
      <c r="L947" s="5"/>
      <c r="M947" s="5"/>
      <c r="N947" s="5"/>
      <c r="O947" s="21"/>
      <c r="P947" s="5"/>
      <c r="Q947" s="5"/>
      <c r="R947" s="5"/>
      <c r="S947" s="5"/>
    </row>
    <row r="948" spans="1:19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21"/>
      <c r="L948" s="5"/>
      <c r="M948" s="5"/>
      <c r="N948" s="5"/>
      <c r="O948" s="21"/>
      <c r="P948" s="5"/>
      <c r="Q948" s="5"/>
      <c r="R948" s="5"/>
      <c r="S948" s="5"/>
    </row>
    <row r="949" spans="1:19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21"/>
      <c r="L949" s="5"/>
      <c r="M949" s="5"/>
      <c r="N949" s="5"/>
      <c r="O949" s="21"/>
      <c r="P949" s="5"/>
      <c r="Q949" s="5"/>
      <c r="R949" s="5"/>
      <c r="S949" s="5"/>
    </row>
    <row r="950" spans="1:19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21"/>
      <c r="L950" s="5"/>
      <c r="M950" s="5"/>
      <c r="N950" s="5"/>
      <c r="O950" s="21"/>
      <c r="P950" s="5"/>
      <c r="Q950" s="5"/>
      <c r="R950" s="5"/>
      <c r="S950" s="5"/>
    </row>
    <row r="951" spans="1:19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21"/>
      <c r="L951" s="5"/>
      <c r="M951" s="5"/>
      <c r="N951" s="5"/>
      <c r="O951" s="21"/>
      <c r="P951" s="5"/>
      <c r="Q951" s="5"/>
      <c r="R951" s="5"/>
      <c r="S951" s="5"/>
    </row>
    <row r="952" spans="1:19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21"/>
      <c r="L952" s="5"/>
      <c r="M952" s="5"/>
      <c r="N952" s="5"/>
      <c r="O952" s="21"/>
      <c r="P952" s="5"/>
      <c r="Q952" s="5"/>
      <c r="R952" s="5"/>
      <c r="S952" s="5"/>
    </row>
    <row r="953" spans="1:19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21"/>
      <c r="L953" s="5"/>
      <c r="M953" s="5"/>
      <c r="N953" s="5"/>
      <c r="O953" s="21"/>
      <c r="P953" s="5"/>
      <c r="Q953" s="5"/>
      <c r="R953" s="5"/>
      <c r="S953" s="5"/>
    </row>
    <row r="954" spans="1:19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21"/>
      <c r="L954" s="5"/>
      <c r="M954" s="5"/>
      <c r="N954" s="5"/>
      <c r="O954" s="21"/>
      <c r="P954" s="5"/>
      <c r="Q954" s="5"/>
      <c r="R954" s="5"/>
      <c r="S954" s="5"/>
    </row>
    <row r="955" spans="1:19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21"/>
      <c r="L955" s="5"/>
      <c r="M955" s="5"/>
      <c r="N955" s="5"/>
      <c r="O955" s="21"/>
      <c r="P955" s="5"/>
      <c r="Q955" s="5"/>
      <c r="R955" s="5"/>
      <c r="S955" s="5"/>
    </row>
    <row r="956" spans="1:19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21"/>
      <c r="L956" s="5"/>
      <c r="M956" s="5"/>
      <c r="N956" s="5"/>
      <c r="O956" s="21"/>
      <c r="P956" s="5"/>
      <c r="Q956" s="5"/>
      <c r="R956" s="5"/>
      <c r="S956" s="5"/>
    </row>
    <row r="957" spans="1:19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21"/>
      <c r="L957" s="5"/>
      <c r="M957" s="5"/>
      <c r="N957" s="5"/>
      <c r="O957" s="21"/>
      <c r="P957" s="5"/>
      <c r="Q957" s="5"/>
      <c r="R957" s="5"/>
      <c r="S957" s="5"/>
    </row>
    <row r="958" spans="1:19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21"/>
      <c r="L958" s="5"/>
      <c r="M958" s="5"/>
      <c r="N958" s="5"/>
      <c r="O958" s="21"/>
      <c r="P958" s="5"/>
      <c r="Q958" s="5"/>
      <c r="R958" s="5"/>
      <c r="S958" s="5"/>
    </row>
    <row r="959" spans="1:19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21"/>
      <c r="L959" s="5"/>
      <c r="M959" s="5"/>
      <c r="N959" s="5"/>
      <c r="O959" s="21"/>
      <c r="P959" s="5"/>
      <c r="Q959" s="5"/>
      <c r="R959" s="5"/>
      <c r="S959" s="5"/>
    </row>
    <row r="960" spans="1:19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21"/>
      <c r="L960" s="5"/>
      <c r="M960" s="5"/>
      <c r="N960" s="5"/>
      <c r="O960" s="21"/>
      <c r="P960" s="5"/>
      <c r="Q960" s="5"/>
      <c r="R960" s="5"/>
      <c r="S960" s="5"/>
    </row>
    <row r="961" spans="1:19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21"/>
      <c r="L961" s="5"/>
      <c r="M961" s="5"/>
      <c r="N961" s="5"/>
      <c r="O961" s="21"/>
      <c r="P961" s="5"/>
      <c r="Q961" s="5"/>
      <c r="R961" s="5"/>
      <c r="S961" s="5"/>
    </row>
    <row r="962" spans="1:19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21"/>
      <c r="L962" s="5"/>
      <c r="M962" s="5"/>
      <c r="N962" s="5"/>
      <c r="O962" s="21"/>
      <c r="P962" s="5"/>
      <c r="Q962" s="5"/>
      <c r="R962" s="5"/>
      <c r="S962" s="5"/>
    </row>
    <row r="963" spans="1:19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21"/>
      <c r="L963" s="5"/>
      <c r="M963" s="5"/>
      <c r="N963" s="5"/>
      <c r="O963" s="21"/>
      <c r="P963" s="5"/>
      <c r="Q963" s="5"/>
      <c r="R963" s="5"/>
      <c r="S963" s="5"/>
    </row>
    <row r="964" spans="1:19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21"/>
      <c r="L964" s="5"/>
      <c r="M964" s="5"/>
      <c r="N964" s="5"/>
      <c r="O964" s="21"/>
      <c r="P964" s="5"/>
      <c r="Q964" s="5"/>
      <c r="R964" s="5"/>
      <c r="S964" s="5"/>
    </row>
    <row r="965" spans="1:19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21"/>
      <c r="L965" s="5"/>
      <c r="M965" s="5"/>
      <c r="N965" s="5"/>
      <c r="O965" s="21"/>
      <c r="P965" s="5"/>
      <c r="Q965" s="5"/>
      <c r="R965" s="5"/>
      <c r="S965" s="5"/>
    </row>
    <row r="966" spans="1:19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21"/>
      <c r="L966" s="5"/>
      <c r="M966" s="5"/>
      <c r="N966" s="5"/>
      <c r="O966" s="21"/>
      <c r="P966" s="5"/>
      <c r="Q966" s="5"/>
      <c r="R966" s="5"/>
      <c r="S966" s="5"/>
    </row>
    <row r="967" spans="1:19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21"/>
      <c r="L967" s="5"/>
      <c r="M967" s="5"/>
      <c r="N967" s="5"/>
      <c r="O967" s="21"/>
      <c r="P967" s="5"/>
      <c r="Q967" s="5"/>
      <c r="R967" s="5"/>
      <c r="S967" s="5"/>
    </row>
    <row r="968" spans="1:19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21"/>
      <c r="L968" s="5"/>
      <c r="M968" s="5"/>
      <c r="N968" s="5"/>
      <c r="O968" s="21"/>
      <c r="P968" s="5"/>
      <c r="Q968" s="5"/>
      <c r="R968" s="5"/>
      <c r="S968" s="5"/>
    </row>
    <row r="969" spans="1:19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21"/>
      <c r="L969" s="5"/>
      <c r="M969" s="5"/>
      <c r="N969" s="5"/>
      <c r="O969" s="21"/>
      <c r="P969" s="5"/>
      <c r="Q969" s="5"/>
      <c r="R969" s="5"/>
      <c r="S969" s="5"/>
    </row>
    <row r="970" spans="1:19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21"/>
      <c r="L970" s="5"/>
      <c r="M970" s="5"/>
      <c r="N970" s="5"/>
      <c r="O970" s="21"/>
      <c r="P970" s="5"/>
      <c r="Q970" s="5"/>
      <c r="R970" s="5"/>
      <c r="S970" s="5"/>
    </row>
    <row r="971" spans="1:19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21"/>
      <c r="L971" s="5"/>
      <c r="M971" s="5"/>
      <c r="N971" s="5"/>
      <c r="O971" s="21"/>
      <c r="P971" s="5"/>
      <c r="Q971" s="5"/>
      <c r="R971" s="5"/>
      <c r="S971" s="5"/>
    </row>
    <row r="972" spans="1:19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21"/>
      <c r="L972" s="5"/>
      <c r="M972" s="5"/>
      <c r="N972" s="5"/>
      <c r="O972" s="21"/>
      <c r="P972" s="5"/>
      <c r="Q972" s="5"/>
      <c r="R972" s="5"/>
      <c r="S972" s="5"/>
    </row>
    <row r="973" spans="1:19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21"/>
      <c r="L973" s="5"/>
      <c r="M973" s="5"/>
      <c r="N973" s="5"/>
      <c r="O973" s="21"/>
      <c r="P973" s="5"/>
      <c r="Q973" s="5"/>
      <c r="R973" s="5"/>
      <c r="S973" s="5"/>
    </row>
    <row r="974" spans="1:19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21"/>
      <c r="L974" s="5"/>
      <c r="M974" s="5"/>
      <c r="N974" s="5"/>
      <c r="O974" s="21"/>
      <c r="P974" s="5"/>
      <c r="Q974" s="5"/>
      <c r="R974" s="5"/>
      <c r="S974" s="5"/>
    </row>
    <row r="975" spans="1:19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21"/>
      <c r="L975" s="5"/>
      <c r="M975" s="5"/>
      <c r="N975" s="5"/>
      <c r="O975" s="21"/>
      <c r="P975" s="5"/>
      <c r="Q975" s="5"/>
      <c r="R975" s="5"/>
      <c r="S975" s="5"/>
    </row>
    <row r="976" spans="1:19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21"/>
      <c r="L976" s="5"/>
      <c r="M976" s="5"/>
      <c r="N976" s="5"/>
      <c r="O976" s="21"/>
      <c r="P976" s="5"/>
      <c r="Q976" s="5"/>
      <c r="R976" s="5"/>
      <c r="S976" s="5"/>
    </row>
    <row r="977" spans="1:19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21"/>
      <c r="L977" s="5"/>
      <c r="M977" s="5"/>
      <c r="N977" s="5"/>
      <c r="O977" s="21"/>
      <c r="P977" s="5"/>
      <c r="Q977" s="5"/>
      <c r="R977" s="5"/>
      <c r="S977" s="5"/>
    </row>
    <row r="978" spans="1:19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21"/>
      <c r="L978" s="5"/>
      <c r="M978" s="5"/>
      <c r="N978" s="5"/>
      <c r="O978" s="21"/>
      <c r="P978" s="5"/>
      <c r="Q978" s="5"/>
      <c r="R978" s="5"/>
      <c r="S978" s="5"/>
    </row>
    <row r="979" spans="1:19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21"/>
      <c r="L979" s="5"/>
      <c r="M979" s="5"/>
      <c r="N979" s="5"/>
      <c r="O979" s="21"/>
      <c r="P979" s="5"/>
      <c r="Q979" s="5"/>
      <c r="R979" s="5"/>
      <c r="S979" s="5"/>
    </row>
    <row r="980" spans="1:19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21"/>
      <c r="L980" s="5"/>
      <c r="M980" s="5"/>
      <c r="N980" s="5"/>
      <c r="O980" s="21"/>
      <c r="P980" s="5"/>
      <c r="Q980" s="5"/>
      <c r="R980" s="5"/>
      <c r="S980" s="5"/>
    </row>
    <row r="981" spans="1:19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21"/>
      <c r="L981" s="5"/>
      <c r="M981" s="5"/>
      <c r="N981" s="5"/>
      <c r="O981" s="21"/>
      <c r="P981" s="5"/>
      <c r="Q981" s="5"/>
      <c r="R981" s="5"/>
      <c r="S981" s="5"/>
    </row>
    <row r="982" spans="1:19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21"/>
      <c r="L982" s="5"/>
      <c r="M982" s="5"/>
      <c r="N982" s="5"/>
      <c r="O982" s="21"/>
      <c r="P982" s="5"/>
      <c r="Q982" s="5"/>
      <c r="R982" s="5"/>
      <c r="S982" s="5"/>
    </row>
    <row r="983" spans="1:19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21"/>
      <c r="L983" s="5"/>
      <c r="M983" s="5"/>
      <c r="N983" s="5"/>
      <c r="O983" s="21"/>
      <c r="P983" s="5"/>
      <c r="Q983" s="5"/>
      <c r="R983" s="5"/>
      <c r="S983" s="5"/>
    </row>
    <row r="984" spans="1:19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21"/>
      <c r="L984" s="5"/>
      <c r="M984" s="5"/>
      <c r="N984" s="5"/>
      <c r="O984" s="21"/>
      <c r="P984" s="5"/>
      <c r="Q984" s="5"/>
      <c r="R984" s="5"/>
      <c r="S984" s="5"/>
    </row>
    <row r="985" spans="1:19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21"/>
      <c r="L985" s="5"/>
      <c r="M985" s="5"/>
      <c r="N985" s="5"/>
      <c r="O985" s="21"/>
      <c r="P985" s="5"/>
      <c r="Q985" s="5"/>
      <c r="R985" s="5"/>
      <c r="S985" s="5"/>
    </row>
    <row r="986" spans="1:19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21"/>
      <c r="L986" s="5"/>
      <c r="M986" s="5"/>
      <c r="N986" s="5"/>
      <c r="O986" s="21"/>
      <c r="P986" s="5"/>
      <c r="Q986" s="5"/>
      <c r="R986" s="5"/>
      <c r="S986" s="5"/>
    </row>
    <row r="987" spans="1:19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21"/>
      <c r="L987" s="5"/>
      <c r="M987" s="5"/>
      <c r="N987" s="5"/>
      <c r="O987" s="21"/>
      <c r="P987" s="5"/>
      <c r="Q987" s="5"/>
      <c r="R987" s="5"/>
      <c r="S987" s="5"/>
    </row>
    <row r="988" spans="1:19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21"/>
      <c r="L988" s="5"/>
      <c r="M988" s="5"/>
      <c r="N988" s="5"/>
      <c r="O988" s="21"/>
      <c r="P988" s="5"/>
      <c r="Q988" s="5"/>
      <c r="R988" s="5"/>
      <c r="S988" s="5"/>
    </row>
    <row r="989" spans="1:19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21"/>
      <c r="L989" s="5"/>
      <c r="M989" s="5"/>
      <c r="N989" s="5"/>
      <c r="O989" s="21"/>
      <c r="P989" s="5"/>
      <c r="Q989" s="5"/>
      <c r="R989" s="5"/>
      <c r="S989" s="5"/>
    </row>
    <row r="990" spans="1:19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21"/>
      <c r="L990" s="5"/>
      <c r="M990" s="5"/>
      <c r="N990" s="5"/>
      <c r="O990" s="21"/>
      <c r="P990" s="5"/>
      <c r="Q990" s="5"/>
      <c r="R990" s="5"/>
      <c r="S990" s="5"/>
    </row>
    <row r="991" spans="1:19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21"/>
      <c r="L991" s="5"/>
      <c r="M991" s="5"/>
      <c r="N991" s="5"/>
      <c r="O991" s="21"/>
      <c r="P991" s="5"/>
      <c r="Q991" s="5"/>
      <c r="R991" s="5"/>
      <c r="S991" s="5"/>
    </row>
    <row r="992" spans="1:19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21"/>
      <c r="L992" s="5"/>
      <c r="M992" s="5"/>
      <c r="N992" s="5"/>
      <c r="O992" s="21"/>
      <c r="P992" s="5"/>
      <c r="Q992" s="5"/>
      <c r="R992" s="5"/>
      <c r="S992" s="5"/>
    </row>
    <row r="993" spans="1:19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21"/>
      <c r="L993" s="5"/>
      <c r="M993" s="5"/>
      <c r="N993" s="5"/>
      <c r="O993" s="21"/>
      <c r="P993" s="5"/>
      <c r="Q993" s="5"/>
      <c r="R993" s="5"/>
      <c r="S993" s="5"/>
    </row>
    <row r="994" spans="1:19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21"/>
      <c r="L994" s="5"/>
      <c r="M994" s="5"/>
      <c r="N994" s="5"/>
      <c r="O994" s="21"/>
      <c r="P994" s="5"/>
      <c r="Q994" s="5"/>
      <c r="R994" s="5"/>
      <c r="S994" s="5"/>
    </row>
    <row r="995" spans="1:19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21"/>
      <c r="L995" s="5"/>
      <c r="M995" s="5"/>
      <c r="N995" s="5"/>
      <c r="O995" s="21"/>
      <c r="P995" s="5"/>
      <c r="Q995" s="5"/>
      <c r="R995" s="5"/>
      <c r="S995" s="5"/>
    </row>
    <row r="996" spans="1:19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21"/>
      <c r="L996" s="5"/>
      <c r="M996" s="5"/>
      <c r="N996" s="5"/>
      <c r="O996" s="21"/>
      <c r="P996" s="5"/>
      <c r="Q996" s="5"/>
      <c r="R996" s="5"/>
      <c r="S996" s="5"/>
    </row>
    <row r="997" spans="1:19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21"/>
      <c r="L997" s="5"/>
      <c r="M997" s="5"/>
      <c r="N997" s="5"/>
      <c r="O997" s="21"/>
      <c r="P997" s="5"/>
      <c r="Q997" s="5"/>
      <c r="R997" s="5"/>
      <c r="S997" s="5"/>
    </row>
    <row r="998" spans="1:19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21"/>
      <c r="L998" s="5"/>
      <c r="M998" s="5"/>
      <c r="N998" s="5"/>
      <c r="O998" s="21"/>
      <c r="P998" s="5"/>
      <c r="Q998" s="5"/>
      <c r="R998" s="5"/>
      <c r="S998" s="5"/>
    </row>
    <row r="999" spans="1:19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21"/>
      <c r="L999" s="5"/>
      <c r="M999" s="5"/>
      <c r="N999" s="5"/>
      <c r="O999" s="21"/>
      <c r="P999" s="5"/>
      <c r="Q999" s="5"/>
      <c r="R999" s="5"/>
      <c r="S999" s="5"/>
    </row>
    <row r="1000" spans="1:19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21"/>
      <c r="L1000" s="5"/>
      <c r="M1000" s="5"/>
      <c r="N1000" s="5"/>
      <c r="O1000" s="21"/>
      <c r="P1000" s="5"/>
      <c r="Q1000" s="5"/>
      <c r="R1000" s="5"/>
      <c r="S1000" s="5"/>
    </row>
    <row r="1001" spans="1:19">
      <c r="A1001" s="5"/>
      <c r="B1001" s="5"/>
      <c r="C1001" s="5"/>
      <c r="D1001" s="5"/>
      <c r="E1001" s="5"/>
      <c r="F1001" s="5"/>
      <c r="G1001" s="5"/>
      <c r="H1001" s="5"/>
      <c r="I1001" s="5"/>
      <c r="J1001" s="5"/>
      <c r="K1001" s="21"/>
      <c r="L1001" s="5"/>
      <c r="M1001" s="5"/>
      <c r="N1001" s="5"/>
      <c r="O1001" s="21"/>
      <c r="P1001" s="5"/>
      <c r="Q1001" s="5"/>
      <c r="R1001" s="5"/>
      <c r="S1001" s="5"/>
    </row>
    <row r="1002" spans="1:19">
      <c r="A1002" s="5"/>
      <c r="B1002" s="5"/>
      <c r="C1002" s="5"/>
      <c r="D1002" s="5"/>
      <c r="E1002" s="5"/>
      <c r="F1002" s="5"/>
      <c r="G1002" s="5"/>
      <c r="H1002" s="5"/>
      <c r="I1002" s="5"/>
      <c r="J1002" s="5"/>
      <c r="K1002" s="21"/>
      <c r="L1002" s="5"/>
      <c r="M1002" s="5"/>
      <c r="N1002" s="5"/>
      <c r="O1002" s="21"/>
      <c r="P1002" s="5"/>
      <c r="Q1002" s="5"/>
      <c r="R1002" s="5"/>
      <c r="S1002" s="5"/>
    </row>
    <row r="1003" spans="1:19">
      <c r="A1003" s="5"/>
      <c r="B1003" s="5"/>
      <c r="C1003" s="5"/>
      <c r="D1003" s="5"/>
      <c r="E1003" s="5"/>
      <c r="F1003" s="5"/>
      <c r="G1003" s="5"/>
      <c r="H1003" s="5"/>
      <c r="I1003" s="5"/>
      <c r="J1003" s="5"/>
      <c r="K1003" s="21"/>
      <c r="L1003" s="5"/>
      <c r="M1003" s="5"/>
      <c r="N1003" s="5"/>
      <c r="O1003" s="21"/>
      <c r="P1003" s="5"/>
      <c r="Q1003" s="5"/>
      <c r="R1003" s="5"/>
      <c r="S1003" s="5"/>
    </row>
    <row r="1004" spans="1:19">
      <c r="A1004" s="5"/>
      <c r="B1004" s="5"/>
      <c r="C1004" s="5"/>
      <c r="D1004" s="5"/>
      <c r="E1004" s="5"/>
      <c r="F1004" s="5"/>
      <c r="G1004" s="5"/>
      <c r="H1004" s="5"/>
      <c r="I1004" s="5"/>
      <c r="J1004" s="5"/>
      <c r="K1004" s="21"/>
      <c r="L1004" s="5"/>
      <c r="M1004" s="5"/>
      <c r="N1004" s="5"/>
      <c r="O1004" s="21"/>
      <c r="P1004" s="5"/>
      <c r="Q1004" s="5"/>
      <c r="R1004" s="5"/>
      <c r="S1004" s="5"/>
    </row>
    <row r="1005" spans="1:19">
      <c r="A1005" s="5"/>
      <c r="B1005" s="5"/>
      <c r="C1005" s="5"/>
      <c r="D1005" s="5"/>
      <c r="E1005" s="5"/>
      <c r="F1005" s="5"/>
      <c r="G1005" s="5"/>
      <c r="H1005" s="5"/>
      <c r="I1005" s="5"/>
      <c r="J1005" s="5"/>
      <c r="K1005" s="21"/>
      <c r="L1005" s="5"/>
      <c r="M1005" s="5"/>
      <c r="N1005" s="5"/>
      <c r="O1005" s="21"/>
      <c r="P1005" s="5"/>
      <c r="Q1005" s="5"/>
      <c r="R1005" s="5"/>
      <c r="S1005" s="5"/>
    </row>
    <row r="1006" spans="1:19">
      <c r="A1006" s="5"/>
      <c r="B1006" s="5"/>
      <c r="C1006" s="5"/>
      <c r="D1006" s="5"/>
      <c r="E1006" s="5"/>
      <c r="F1006" s="5"/>
      <c r="G1006" s="5"/>
      <c r="H1006" s="5"/>
      <c r="I1006" s="5"/>
      <c r="J1006" s="5"/>
      <c r="K1006" s="21"/>
      <c r="L1006" s="5"/>
      <c r="M1006" s="5"/>
      <c r="N1006" s="5"/>
      <c r="O1006" s="21"/>
      <c r="P1006" s="5"/>
      <c r="Q1006" s="5"/>
      <c r="R1006" s="5"/>
      <c r="S1006" s="5"/>
    </row>
    <row r="1007" spans="1:19">
      <c r="A1007" s="5"/>
      <c r="B1007" s="5"/>
      <c r="C1007" s="5"/>
      <c r="D1007" s="5"/>
      <c r="E1007" s="5"/>
      <c r="F1007" s="5"/>
      <c r="G1007" s="5"/>
      <c r="H1007" s="5"/>
      <c r="I1007" s="5"/>
      <c r="J1007" s="5"/>
      <c r="K1007" s="21"/>
      <c r="L1007" s="5"/>
      <c r="M1007" s="5"/>
      <c r="N1007" s="5"/>
      <c r="O1007" s="21"/>
      <c r="P1007" s="5"/>
      <c r="Q1007" s="5"/>
      <c r="R1007" s="5"/>
      <c r="S1007" s="5"/>
    </row>
    <row r="1008" spans="1:19">
      <c r="A1008" s="5"/>
      <c r="B1008" s="5"/>
      <c r="C1008" s="5"/>
      <c r="D1008" s="5"/>
      <c r="E1008" s="5"/>
      <c r="F1008" s="5"/>
      <c r="G1008" s="5"/>
      <c r="H1008" s="5"/>
      <c r="I1008" s="5"/>
      <c r="J1008" s="5"/>
      <c r="K1008" s="21"/>
      <c r="L1008" s="5"/>
      <c r="M1008" s="5"/>
      <c r="N1008" s="5"/>
      <c r="O1008" s="21"/>
      <c r="P1008" s="5"/>
      <c r="Q1008" s="5"/>
      <c r="R1008" s="5"/>
      <c r="S1008" s="5"/>
    </row>
    <row r="1009" spans="1:19">
      <c r="A1009" s="5"/>
      <c r="B1009" s="5"/>
      <c r="C1009" s="5"/>
      <c r="D1009" s="5"/>
      <c r="E1009" s="5"/>
      <c r="F1009" s="5"/>
      <c r="G1009" s="5"/>
      <c r="H1009" s="5"/>
      <c r="I1009" s="5"/>
      <c r="J1009" s="5"/>
      <c r="K1009" s="21"/>
      <c r="L1009" s="5"/>
      <c r="M1009" s="5"/>
      <c r="N1009" s="5"/>
      <c r="O1009" s="21"/>
      <c r="P1009" s="5"/>
      <c r="Q1009" s="5"/>
      <c r="R1009" s="5"/>
      <c r="S1009" s="5"/>
    </row>
    <row r="1010" spans="1:19">
      <c r="A1010" s="5"/>
      <c r="B1010" s="5"/>
      <c r="C1010" s="5"/>
      <c r="D1010" s="5"/>
      <c r="E1010" s="5"/>
      <c r="F1010" s="5"/>
      <c r="G1010" s="5"/>
      <c r="H1010" s="5"/>
      <c r="I1010" s="5"/>
      <c r="J1010" s="5"/>
      <c r="K1010" s="21"/>
      <c r="L1010" s="5"/>
      <c r="M1010" s="5"/>
      <c r="N1010" s="5"/>
      <c r="O1010" s="21"/>
      <c r="P1010" s="5"/>
      <c r="Q1010" s="5"/>
      <c r="R1010" s="5"/>
      <c r="S1010" s="5"/>
    </row>
    <row r="1011" spans="1:19">
      <c r="A1011" s="5"/>
      <c r="B1011" s="5"/>
      <c r="C1011" s="5"/>
      <c r="D1011" s="5"/>
      <c r="E1011" s="5"/>
      <c r="F1011" s="5"/>
      <c r="G1011" s="5"/>
      <c r="H1011" s="5"/>
      <c r="I1011" s="5"/>
      <c r="J1011" s="5"/>
      <c r="K1011" s="21"/>
      <c r="L1011" s="5"/>
      <c r="M1011" s="5"/>
      <c r="N1011" s="5"/>
      <c r="O1011" s="21"/>
      <c r="P1011" s="5"/>
      <c r="Q1011" s="5"/>
      <c r="R1011" s="5"/>
      <c r="S1011" s="5"/>
    </row>
    <row r="1012" spans="1:19">
      <c r="A1012" s="5"/>
      <c r="B1012" s="5"/>
      <c r="C1012" s="5"/>
      <c r="D1012" s="5"/>
      <c r="E1012" s="5"/>
      <c r="F1012" s="5"/>
      <c r="G1012" s="5"/>
      <c r="H1012" s="5"/>
      <c r="I1012" s="5"/>
      <c r="J1012" s="5"/>
      <c r="K1012" s="21"/>
      <c r="L1012" s="5"/>
      <c r="M1012" s="5"/>
      <c r="N1012" s="5"/>
      <c r="O1012" s="21"/>
      <c r="P1012" s="5"/>
      <c r="Q1012" s="5"/>
      <c r="R1012" s="5"/>
      <c r="S1012" s="5"/>
    </row>
    <row r="1013" spans="1:19">
      <c r="A1013" s="5"/>
      <c r="B1013" s="5"/>
      <c r="C1013" s="5"/>
      <c r="D1013" s="5"/>
      <c r="E1013" s="5"/>
      <c r="F1013" s="5"/>
      <c r="G1013" s="5"/>
      <c r="H1013" s="5"/>
      <c r="I1013" s="5"/>
      <c r="J1013" s="5"/>
      <c r="K1013" s="21"/>
      <c r="L1013" s="5"/>
      <c r="M1013" s="5"/>
      <c r="N1013" s="5"/>
      <c r="O1013" s="21"/>
      <c r="P1013" s="5"/>
      <c r="Q1013" s="5"/>
      <c r="R1013" s="5"/>
      <c r="S1013" s="5"/>
    </row>
    <row r="1014" spans="1:19">
      <c r="A1014" s="5"/>
      <c r="B1014" s="5"/>
      <c r="C1014" s="5"/>
      <c r="D1014" s="5"/>
      <c r="E1014" s="5"/>
      <c r="F1014" s="5"/>
      <c r="G1014" s="5"/>
      <c r="H1014" s="5"/>
      <c r="I1014" s="5"/>
      <c r="J1014" s="5"/>
      <c r="K1014" s="21"/>
      <c r="L1014" s="5"/>
      <c r="M1014" s="5"/>
      <c r="N1014" s="5"/>
      <c r="O1014" s="21"/>
      <c r="P1014" s="5"/>
      <c r="Q1014" s="5"/>
      <c r="R1014" s="5"/>
      <c r="S1014" s="5"/>
    </row>
    <row r="1015" spans="1:19">
      <c r="A1015" s="5"/>
      <c r="B1015" s="5"/>
      <c r="C1015" s="5"/>
      <c r="D1015" s="5"/>
      <c r="E1015" s="5"/>
      <c r="F1015" s="5"/>
      <c r="G1015" s="5"/>
      <c r="H1015" s="5"/>
      <c r="I1015" s="5"/>
      <c r="J1015" s="5"/>
      <c r="K1015" s="21"/>
      <c r="L1015" s="5"/>
      <c r="M1015" s="5"/>
      <c r="N1015" s="5"/>
      <c r="O1015" s="21"/>
      <c r="P1015" s="5"/>
      <c r="Q1015" s="5"/>
      <c r="R1015" s="5"/>
      <c r="S1015" s="5"/>
    </row>
    <row r="1016" spans="1:19">
      <c r="A1016" s="5"/>
      <c r="B1016" s="5"/>
      <c r="C1016" s="5"/>
      <c r="D1016" s="5"/>
      <c r="E1016" s="5"/>
      <c r="F1016" s="5"/>
      <c r="G1016" s="5"/>
      <c r="H1016" s="5"/>
      <c r="I1016" s="5"/>
      <c r="J1016" s="5"/>
      <c r="K1016" s="21"/>
      <c r="L1016" s="5"/>
      <c r="M1016" s="5"/>
      <c r="N1016" s="5"/>
      <c r="O1016" s="21"/>
      <c r="P1016" s="5"/>
      <c r="Q1016" s="5"/>
      <c r="R1016" s="5"/>
      <c r="S1016" s="5"/>
    </row>
    <row r="1017" spans="1:19">
      <c r="A1017" s="5"/>
      <c r="B1017" s="5"/>
      <c r="C1017" s="5"/>
      <c r="D1017" s="5"/>
      <c r="E1017" s="5"/>
      <c r="F1017" s="5"/>
      <c r="G1017" s="5"/>
      <c r="H1017" s="5"/>
      <c r="I1017" s="5"/>
      <c r="J1017" s="5"/>
      <c r="K1017" s="21"/>
      <c r="L1017" s="5"/>
      <c r="M1017" s="5"/>
      <c r="N1017" s="5"/>
      <c r="O1017" s="21"/>
      <c r="P1017" s="5"/>
      <c r="Q1017" s="5"/>
      <c r="R1017" s="5"/>
      <c r="S1017" s="5"/>
    </row>
    <row r="1018" spans="1:19">
      <c r="A1018" s="5"/>
      <c r="B1018" s="5"/>
      <c r="C1018" s="5"/>
      <c r="D1018" s="5"/>
      <c r="E1018" s="5"/>
      <c r="F1018" s="5"/>
      <c r="G1018" s="5"/>
      <c r="H1018" s="5"/>
      <c r="I1018" s="5"/>
      <c r="J1018" s="5"/>
      <c r="K1018" s="21"/>
      <c r="L1018" s="5"/>
      <c r="M1018" s="5"/>
      <c r="N1018" s="5"/>
      <c r="O1018" s="21"/>
      <c r="P1018" s="5"/>
      <c r="Q1018" s="5"/>
      <c r="R1018" s="5"/>
      <c r="S1018" s="5"/>
    </row>
    <row r="1019" spans="1:19">
      <c r="A1019" s="5"/>
      <c r="B1019" s="5"/>
      <c r="C1019" s="5"/>
      <c r="D1019" s="5"/>
      <c r="E1019" s="5"/>
      <c r="F1019" s="5"/>
      <c r="G1019" s="5"/>
      <c r="H1019" s="5"/>
      <c r="I1019" s="5"/>
      <c r="J1019" s="5"/>
      <c r="K1019" s="21"/>
      <c r="L1019" s="5"/>
      <c r="M1019" s="5"/>
      <c r="N1019" s="5"/>
      <c r="O1019" s="21"/>
      <c r="P1019" s="5"/>
      <c r="Q1019" s="5"/>
      <c r="R1019" s="5"/>
      <c r="S1019" s="5"/>
    </row>
    <row r="1020" spans="1:19">
      <c r="A1020" s="5"/>
      <c r="B1020" s="5"/>
      <c r="C1020" s="5"/>
      <c r="D1020" s="5"/>
      <c r="E1020" s="5"/>
      <c r="F1020" s="5"/>
      <c r="G1020" s="5"/>
      <c r="H1020" s="5"/>
      <c r="I1020" s="5"/>
      <c r="J1020" s="5"/>
      <c r="K1020" s="21"/>
      <c r="L1020" s="5"/>
      <c r="M1020" s="5"/>
      <c r="N1020" s="5"/>
      <c r="O1020" s="21"/>
      <c r="P1020" s="5"/>
      <c r="Q1020" s="5"/>
      <c r="R1020" s="5"/>
      <c r="S1020" s="5"/>
    </row>
    <row r="1021" spans="1:19">
      <c r="A1021" s="5"/>
      <c r="B1021" s="5"/>
      <c r="C1021" s="5"/>
      <c r="D1021" s="5"/>
      <c r="E1021" s="5"/>
      <c r="F1021" s="5"/>
      <c r="G1021" s="5"/>
      <c r="H1021" s="5"/>
      <c r="I1021" s="5"/>
      <c r="J1021" s="5"/>
      <c r="K1021" s="21"/>
      <c r="L1021" s="5"/>
      <c r="M1021" s="5"/>
      <c r="N1021" s="5"/>
      <c r="O1021" s="21"/>
      <c r="P1021" s="5"/>
      <c r="Q1021" s="5"/>
      <c r="R1021" s="5"/>
      <c r="S1021" s="5"/>
    </row>
    <row r="1022" spans="1:19">
      <c r="A1022" s="5"/>
      <c r="B1022" s="5"/>
      <c r="C1022" s="5"/>
      <c r="D1022" s="5"/>
      <c r="E1022" s="5"/>
      <c r="F1022" s="5"/>
      <c r="G1022" s="5"/>
      <c r="H1022" s="5"/>
      <c r="I1022" s="5"/>
      <c r="J1022" s="5"/>
      <c r="K1022" s="21"/>
      <c r="L1022" s="5"/>
      <c r="M1022" s="5"/>
      <c r="N1022" s="5"/>
      <c r="O1022" s="21"/>
      <c r="P1022" s="5"/>
      <c r="Q1022" s="5"/>
      <c r="R1022" s="5"/>
      <c r="S1022" s="5"/>
    </row>
    <row r="1023" spans="1:19">
      <c r="A1023" s="5"/>
      <c r="B1023" s="5"/>
      <c r="C1023" s="5"/>
      <c r="D1023" s="5"/>
      <c r="E1023" s="5"/>
      <c r="F1023" s="5"/>
      <c r="G1023" s="5"/>
      <c r="H1023" s="5"/>
      <c r="I1023" s="5"/>
      <c r="J1023" s="5"/>
      <c r="K1023" s="21"/>
      <c r="L1023" s="5"/>
      <c r="M1023" s="5"/>
      <c r="N1023" s="5"/>
      <c r="O1023" s="21"/>
      <c r="P1023" s="5"/>
      <c r="Q1023" s="5"/>
      <c r="R1023" s="5"/>
      <c r="S1023" s="5"/>
    </row>
    <row r="1024" spans="1:19">
      <c r="A1024" s="5"/>
      <c r="B1024" s="5"/>
      <c r="C1024" s="5"/>
      <c r="D1024" s="5"/>
      <c r="E1024" s="5"/>
      <c r="F1024" s="5"/>
      <c r="G1024" s="5"/>
      <c r="H1024" s="5"/>
      <c r="I1024" s="5"/>
      <c r="J1024" s="5"/>
      <c r="K1024" s="21"/>
      <c r="L1024" s="5"/>
      <c r="M1024" s="5"/>
      <c r="N1024" s="5"/>
      <c r="O1024" s="21"/>
      <c r="P1024" s="5"/>
      <c r="Q1024" s="5"/>
      <c r="R1024" s="5"/>
      <c r="S1024" s="5"/>
    </row>
    <row r="1025" spans="1:19">
      <c r="A1025" s="5"/>
      <c r="B1025" s="5"/>
      <c r="C1025" s="5"/>
      <c r="D1025" s="5"/>
      <c r="E1025" s="5"/>
      <c r="F1025" s="5"/>
      <c r="G1025" s="5"/>
      <c r="H1025" s="5"/>
      <c r="I1025" s="5"/>
      <c r="J1025" s="5"/>
      <c r="K1025" s="21"/>
      <c r="L1025" s="5"/>
      <c r="M1025" s="5"/>
      <c r="N1025" s="5"/>
      <c r="O1025" s="21"/>
      <c r="P1025" s="5"/>
      <c r="Q1025" s="5"/>
      <c r="R1025" s="5"/>
      <c r="S1025" s="5"/>
    </row>
    <row r="1026" spans="1:19">
      <c r="A1026" s="5"/>
      <c r="B1026" s="5"/>
      <c r="C1026" s="5"/>
      <c r="D1026" s="5"/>
      <c r="E1026" s="5"/>
      <c r="F1026" s="5"/>
      <c r="G1026" s="5"/>
      <c r="H1026" s="5"/>
      <c r="I1026" s="5"/>
      <c r="J1026" s="5"/>
      <c r="K1026" s="21"/>
      <c r="L1026" s="5"/>
      <c r="M1026" s="5"/>
      <c r="N1026" s="5"/>
      <c r="O1026" s="21"/>
      <c r="P1026" s="5"/>
      <c r="Q1026" s="5"/>
      <c r="R1026" s="5"/>
      <c r="S1026" s="5"/>
    </row>
    <row r="1027" spans="1:19">
      <c r="A1027" s="5"/>
      <c r="B1027" s="5"/>
      <c r="C1027" s="5"/>
      <c r="D1027" s="5"/>
      <c r="E1027" s="5"/>
      <c r="F1027" s="5"/>
      <c r="G1027" s="5"/>
      <c r="H1027" s="5"/>
      <c r="I1027" s="5"/>
      <c r="J1027" s="5"/>
      <c r="K1027" s="21"/>
      <c r="L1027" s="5"/>
      <c r="M1027" s="5"/>
      <c r="N1027" s="5"/>
      <c r="O1027" s="21"/>
      <c r="P1027" s="5"/>
      <c r="Q1027" s="5"/>
      <c r="R1027" s="5"/>
      <c r="S1027" s="5"/>
    </row>
    <row r="1028" spans="1:19">
      <c r="A1028" s="5"/>
      <c r="B1028" s="5"/>
      <c r="C1028" s="5"/>
      <c r="D1028" s="5"/>
      <c r="E1028" s="5"/>
      <c r="F1028" s="5"/>
      <c r="G1028" s="5"/>
      <c r="H1028" s="5"/>
      <c r="I1028" s="5"/>
      <c r="J1028" s="5"/>
      <c r="K1028" s="21"/>
      <c r="L1028" s="5"/>
      <c r="M1028" s="5"/>
      <c r="N1028" s="5"/>
      <c r="O1028" s="21"/>
      <c r="P1028" s="5"/>
      <c r="Q1028" s="5"/>
      <c r="R1028" s="5"/>
      <c r="S1028" s="5"/>
    </row>
    <row r="1029" spans="1:19">
      <c r="A1029" s="5"/>
      <c r="B1029" s="5"/>
      <c r="C1029" s="5"/>
      <c r="D1029" s="5"/>
      <c r="E1029" s="5"/>
      <c r="F1029" s="5"/>
      <c r="G1029" s="5"/>
      <c r="H1029" s="5"/>
      <c r="I1029" s="5"/>
      <c r="J1029" s="5"/>
      <c r="K1029" s="21"/>
      <c r="L1029" s="5"/>
      <c r="M1029" s="5"/>
      <c r="N1029" s="5"/>
      <c r="O1029" s="21"/>
      <c r="P1029" s="5"/>
      <c r="Q1029" s="5"/>
      <c r="R1029" s="5"/>
      <c r="S1029" s="5"/>
    </row>
    <row r="1030" spans="1:19">
      <c r="A1030" s="5"/>
      <c r="B1030" s="5"/>
      <c r="C1030" s="5"/>
      <c r="D1030" s="5"/>
      <c r="E1030" s="5"/>
      <c r="F1030" s="5"/>
      <c r="G1030" s="5"/>
      <c r="H1030" s="5"/>
      <c r="I1030" s="5"/>
      <c r="J1030" s="5"/>
      <c r="K1030" s="21"/>
      <c r="L1030" s="5"/>
      <c r="M1030" s="5"/>
      <c r="N1030" s="5"/>
      <c r="O1030" s="21"/>
      <c r="P1030" s="5"/>
      <c r="Q1030" s="5"/>
      <c r="R1030" s="5"/>
      <c r="S1030" s="5"/>
    </row>
    <row r="1031" spans="1:19">
      <c r="A1031" s="5"/>
      <c r="B1031" s="5"/>
      <c r="C1031" s="5"/>
      <c r="D1031" s="5"/>
      <c r="E1031" s="5"/>
      <c r="F1031" s="5"/>
      <c r="G1031" s="5"/>
      <c r="H1031" s="5"/>
      <c r="I1031" s="5"/>
      <c r="J1031" s="5"/>
      <c r="K1031" s="21"/>
      <c r="L1031" s="5"/>
      <c r="M1031" s="5"/>
      <c r="N1031" s="5"/>
      <c r="O1031" s="21"/>
      <c r="P1031" s="5"/>
      <c r="Q1031" s="5"/>
      <c r="R1031" s="5"/>
      <c r="S1031" s="5"/>
    </row>
    <row r="1032" spans="1:19">
      <c r="A1032" s="5"/>
      <c r="B1032" s="5"/>
      <c r="C1032" s="5"/>
      <c r="D1032" s="5"/>
      <c r="E1032" s="5"/>
      <c r="F1032" s="5"/>
      <c r="G1032" s="5"/>
      <c r="H1032" s="5"/>
      <c r="I1032" s="5"/>
      <c r="J1032" s="5"/>
      <c r="K1032" s="21"/>
      <c r="L1032" s="5"/>
      <c r="M1032" s="5"/>
      <c r="N1032" s="5"/>
      <c r="O1032" s="21"/>
      <c r="P1032" s="5"/>
      <c r="Q1032" s="5"/>
      <c r="R1032" s="5"/>
      <c r="S1032" s="5"/>
    </row>
    <row r="1033" spans="1:19">
      <c r="A1033" s="5"/>
      <c r="B1033" s="5"/>
      <c r="C1033" s="5"/>
      <c r="D1033" s="5"/>
      <c r="E1033" s="5"/>
      <c r="F1033" s="5"/>
      <c r="G1033" s="5"/>
      <c r="H1033" s="5"/>
      <c r="I1033" s="5"/>
      <c r="J1033" s="5"/>
      <c r="K1033" s="21"/>
      <c r="L1033" s="5"/>
      <c r="M1033" s="5"/>
      <c r="N1033" s="5"/>
      <c r="O1033" s="21"/>
      <c r="P1033" s="5"/>
      <c r="Q1033" s="5"/>
      <c r="R1033" s="5"/>
      <c r="S1033" s="5"/>
    </row>
    <row r="1034" spans="1:19">
      <c r="A1034" s="5"/>
      <c r="B1034" s="5"/>
      <c r="C1034" s="5"/>
      <c r="D1034" s="5"/>
      <c r="E1034" s="5"/>
      <c r="F1034" s="5"/>
      <c r="G1034" s="5"/>
      <c r="H1034" s="5"/>
      <c r="I1034" s="5"/>
      <c r="J1034" s="5"/>
      <c r="K1034" s="21"/>
      <c r="L1034" s="5"/>
      <c r="M1034" s="5"/>
      <c r="N1034" s="5"/>
      <c r="O1034" s="21"/>
      <c r="P1034" s="5"/>
      <c r="Q1034" s="5"/>
      <c r="R1034" s="5"/>
      <c r="S1034" s="5"/>
    </row>
    <row r="1035" spans="1:19">
      <c r="A1035" s="5"/>
      <c r="B1035" s="5"/>
      <c r="C1035" s="5"/>
      <c r="D1035" s="5"/>
      <c r="E1035" s="5"/>
      <c r="F1035" s="5"/>
      <c r="G1035" s="5"/>
      <c r="H1035" s="5"/>
      <c r="I1035" s="5"/>
      <c r="J1035" s="5"/>
      <c r="K1035" s="21"/>
      <c r="L1035" s="5"/>
      <c r="M1035" s="5"/>
      <c r="N1035" s="5"/>
      <c r="O1035" s="21"/>
      <c r="P1035" s="5"/>
      <c r="Q1035" s="5"/>
      <c r="R1035" s="5"/>
      <c r="S1035" s="5"/>
    </row>
    <row r="1036" spans="1:19">
      <c r="A1036" s="5"/>
      <c r="B1036" s="5"/>
      <c r="C1036" s="5"/>
      <c r="D1036" s="5"/>
      <c r="E1036" s="5"/>
      <c r="F1036" s="5"/>
      <c r="G1036" s="5"/>
      <c r="H1036" s="5"/>
      <c r="I1036" s="5"/>
      <c r="J1036" s="5"/>
      <c r="K1036" s="21"/>
      <c r="L1036" s="5"/>
      <c r="M1036" s="5"/>
      <c r="N1036" s="5"/>
      <c r="O1036" s="21"/>
      <c r="P1036" s="5"/>
      <c r="Q1036" s="5"/>
      <c r="R1036" s="5"/>
      <c r="S1036" s="5"/>
    </row>
    <row r="1037" spans="1:19">
      <c r="A1037" s="5"/>
      <c r="B1037" s="5"/>
      <c r="C1037" s="5"/>
      <c r="D1037" s="5"/>
      <c r="E1037" s="5"/>
      <c r="F1037" s="5"/>
      <c r="G1037" s="5"/>
      <c r="H1037" s="5"/>
      <c r="I1037" s="5"/>
      <c r="J1037" s="5"/>
      <c r="K1037" s="21"/>
      <c r="L1037" s="5"/>
      <c r="M1037" s="5"/>
      <c r="N1037" s="5"/>
      <c r="O1037" s="21"/>
      <c r="P1037" s="5"/>
      <c r="Q1037" s="5"/>
      <c r="R1037" s="5"/>
      <c r="S1037" s="5"/>
    </row>
    <row r="1038" spans="1:19">
      <c r="A1038" s="5"/>
      <c r="B1038" s="5"/>
      <c r="C1038" s="5"/>
      <c r="D1038" s="5"/>
      <c r="E1038" s="5"/>
      <c r="F1038" s="5"/>
      <c r="G1038" s="5"/>
      <c r="H1038" s="5"/>
      <c r="I1038" s="5"/>
      <c r="J1038" s="5"/>
      <c r="K1038" s="21"/>
      <c r="L1038" s="5"/>
      <c r="M1038" s="5"/>
      <c r="N1038" s="5"/>
      <c r="O1038" s="21"/>
      <c r="P1038" s="5"/>
      <c r="Q1038" s="5"/>
      <c r="R1038" s="5"/>
      <c r="S1038" s="5"/>
    </row>
    <row r="1039" spans="1:19">
      <c r="A1039" s="5"/>
      <c r="B1039" s="5"/>
      <c r="C1039" s="5"/>
      <c r="D1039" s="5"/>
      <c r="E1039" s="5"/>
      <c r="F1039" s="5"/>
      <c r="G1039" s="5"/>
      <c r="H1039" s="5"/>
      <c r="I1039" s="5"/>
      <c r="J1039" s="5"/>
      <c r="K1039" s="21"/>
      <c r="L1039" s="5"/>
      <c r="M1039" s="5"/>
      <c r="N1039" s="5"/>
      <c r="O1039" s="21"/>
      <c r="P1039" s="5"/>
      <c r="Q1039" s="5"/>
      <c r="R1039" s="5"/>
      <c r="S1039" s="5"/>
    </row>
    <row r="1040" spans="1:19">
      <c r="A1040" s="5"/>
      <c r="B1040" s="5"/>
      <c r="C1040" s="5"/>
      <c r="D1040" s="5"/>
      <c r="E1040" s="5"/>
      <c r="F1040" s="5"/>
      <c r="G1040" s="5"/>
      <c r="H1040" s="5"/>
      <c r="I1040" s="5"/>
      <c r="J1040" s="5"/>
      <c r="K1040" s="21"/>
      <c r="L1040" s="5"/>
      <c r="M1040" s="5"/>
      <c r="N1040" s="5"/>
      <c r="O1040" s="21"/>
      <c r="P1040" s="5"/>
      <c r="Q1040" s="5"/>
      <c r="R1040" s="5"/>
      <c r="S1040" s="5"/>
    </row>
    <row r="1041" spans="1:19">
      <c r="A1041" s="5"/>
      <c r="B1041" s="5"/>
      <c r="C1041" s="5"/>
      <c r="D1041" s="5"/>
      <c r="E1041" s="5"/>
      <c r="F1041" s="5"/>
      <c r="G1041" s="5"/>
      <c r="H1041" s="5"/>
      <c r="I1041" s="5"/>
      <c r="J1041" s="5"/>
      <c r="K1041" s="21"/>
      <c r="L1041" s="5"/>
      <c r="M1041" s="5"/>
      <c r="N1041" s="5"/>
      <c r="O1041" s="21"/>
      <c r="P1041" s="5"/>
      <c r="Q1041" s="5"/>
      <c r="R1041" s="5"/>
      <c r="S1041" s="5"/>
    </row>
    <row r="1042" spans="1:19">
      <c r="A1042" s="5"/>
      <c r="B1042" s="5"/>
      <c r="C1042" s="5"/>
      <c r="D1042" s="5"/>
      <c r="E1042" s="5"/>
      <c r="F1042" s="5"/>
      <c r="G1042" s="5"/>
      <c r="H1042" s="5"/>
      <c r="I1042" s="5"/>
      <c r="J1042" s="5"/>
      <c r="K1042" s="21"/>
      <c r="L1042" s="5"/>
      <c r="M1042" s="5"/>
      <c r="N1042" s="5"/>
      <c r="O1042" s="21"/>
      <c r="P1042" s="5"/>
      <c r="Q1042" s="5"/>
      <c r="R1042" s="5"/>
      <c r="S1042" s="5"/>
    </row>
    <row r="1043" spans="1:19">
      <c r="A1043" s="5"/>
      <c r="B1043" s="5"/>
      <c r="C1043" s="5"/>
      <c r="D1043" s="5"/>
      <c r="E1043" s="5"/>
      <c r="F1043" s="5"/>
      <c r="G1043" s="5"/>
      <c r="H1043" s="5"/>
      <c r="I1043" s="5"/>
      <c r="J1043" s="5"/>
      <c r="K1043" s="21"/>
      <c r="L1043" s="5"/>
      <c r="M1043" s="5"/>
      <c r="N1043" s="5"/>
      <c r="O1043" s="21"/>
      <c r="P1043" s="5"/>
      <c r="Q1043" s="5"/>
      <c r="R1043" s="5"/>
      <c r="S1043" s="5"/>
    </row>
    <row r="1044" spans="1:19">
      <c r="A1044" s="5"/>
      <c r="B1044" s="5"/>
      <c r="C1044" s="5"/>
      <c r="D1044" s="5"/>
      <c r="E1044" s="5"/>
      <c r="F1044" s="5"/>
      <c r="G1044" s="5"/>
      <c r="H1044" s="5"/>
      <c r="I1044" s="5"/>
      <c r="J1044" s="5"/>
      <c r="K1044" s="21"/>
      <c r="L1044" s="5"/>
      <c r="M1044" s="5"/>
      <c r="N1044" s="5"/>
      <c r="O1044" s="21"/>
      <c r="P1044" s="5"/>
      <c r="Q1044" s="5"/>
      <c r="R1044" s="5"/>
      <c r="S1044" s="5"/>
    </row>
    <row r="1045" spans="1:19">
      <c r="A1045" s="5"/>
      <c r="B1045" s="5"/>
      <c r="C1045" s="5"/>
      <c r="D1045" s="5"/>
      <c r="E1045" s="5"/>
      <c r="F1045" s="5"/>
      <c r="G1045" s="5"/>
      <c r="H1045" s="5"/>
      <c r="I1045" s="5"/>
      <c r="J1045" s="5"/>
      <c r="K1045" s="21"/>
      <c r="L1045" s="5"/>
      <c r="M1045" s="5"/>
      <c r="N1045" s="5"/>
      <c r="O1045" s="21"/>
      <c r="P1045" s="5"/>
      <c r="Q1045" s="5"/>
      <c r="R1045" s="5"/>
      <c r="S1045" s="5"/>
    </row>
    <row r="1046" spans="1:19">
      <c r="A1046" s="5"/>
      <c r="B1046" s="5"/>
      <c r="C1046" s="5"/>
      <c r="D1046" s="5"/>
      <c r="E1046" s="5"/>
      <c r="F1046" s="5"/>
      <c r="G1046" s="5"/>
      <c r="H1046" s="5"/>
      <c r="I1046" s="5"/>
      <c r="J1046" s="5"/>
      <c r="K1046" s="21"/>
      <c r="L1046" s="5"/>
      <c r="M1046" s="5"/>
      <c r="N1046" s="5"/>
      <c r="O1046" s="21"/>
      <c r="P1046" s="5"/>
      <c r="Q1046" s="5"/>
      <c r="R1046" s="5"/>
      <c r="S1046" s="5"/>
    </row>
    <row r="1047" spans="1:19">
      <c r="A1047" s="5"/>
      <c r="B1047" s="5"/>
      <c r="C1047" s="5"/>
      <c r="D1047" s="5"/>
      <c r="E1047" s="5"/>
      <c r="F1047" s="5"/>
      <c r="G1047" s="5"/>
      <c r="H1047" s="5"/>
      <c r="I1047" s="5"/>
      <c r="J1047" s="5"/>
      <c r="K1047" s="21"/>
      <c r="L1047" s="5"/>
      <c r="M1047" s="5"/>
      <c r="N1047" s="5"/>
      <c r="O1047" s="21"/>
      <c r="P1047" s="5"/>
      <c r="Q1047" s="5"/>
      <c r="R1047" s="5"/>
      <c r="S1047" s="5"/>
    </row>
    <row r="1048" spans="1:19">
      <c r="A1048" s="5"/>
      <c r="B1048" s="5"/>
      <c r="C1048" s="5"/>
      <c r="D1048" s="5"/>
      <c r="E1048" s="5"/>
      <c r="F1048" s="5"/>
      <c r="G1048" s="5"/>
      <c r="H1048" s="5"/>
      <c r="I1048" s="5"/>
      <c r="J1048" s="5"/>
      <c r="K1048" s="21"/>
      <c r="L1048" s="5"/>
      <c r="M1048" s="5"/>
      <c r="N1048" s="5"/>
      <c r="O1048" s="21"/>
      <c r="P1048" s="5"/>
      <c r="Q1048" s="5"/>
      <c r="R1048" s="5"/>
      <c r="S1048" s="5"/>
    </row>
    <row r="1049" spans="1:19">
      <c r="A1049" s="5"/>
      <c r="B1049" s="5"/>
      <c r="C1049" s="5"/>
      <c r="D1049" s="5"/>
      <c r="E1049" s="5"/>
      <c r="F1049" s="5"/>
      <c r="G1049" s="5"/>
      <c r="H1049" s="5"/>
      <c r="I1049" s="5"/>
      <c r="J1049" s="5"/>
      <c r="K1049" s="21"/>
      <c r="L1049" s="5"/>
      <c r="M1049" s="5"/>
      <c r="N1049" s="5"/>
      <c r="O1049" s="21"/>
      <c r="P1049" s="5"/>
      <c r="Q1049" s="5"/>
      <c r="R1049" s="5"/>
      <c r="S1049" s="5"/>
    </row>
    <row r="1050" spans="1:19">
      <c r="A1050" s="5"/>
      <c r="B1050" s="5"/>
      <c r="C1050" s="5"/>
      <c r="D1050" s="5"/>
      <c r="E1050" s="5"/>
      <c r="F1050" s="5"/>
      <c r="G1050" s="5"/>
      <c r="H1050" s="5"/>
      <c r="I1050" s="5"/>
      <c r="J1050" s="5"/>
      <c r="K1050" s="21"/>
      <c r="L1050" s="5"/>
      <c r="M1050" s="5"/>
      <c r="N1050" s="5"/>
      <c r="O1050" s="21"/>
      <c r="P1050" s="5"/>
      <c r="Q1050" s="5"/>
      <c r="R1050" s="5"/>
      <c r="S1050" s="5"/>
    </row>
    <row r="1051" spans="1:19">
      <c r="A1051" s="5"/>
      <c r="B1051" s="5"/>
      <c r="C1051" s="5"/>
      <c r="D1051" s="5"/>
      <c r="E1051" s="5"/>
      <c r="F1051" s="5"/>
      <c r="G1051" s="5"/>
      <c r="H1051" s="5"/>
      <c r="I1051" s="5"/>
      <c r="J1051" s="5"/>
      <c r="K1051" s="21"/>
      <c r="L1051" s="5"/>
      <c r="M1051" s="5"/>
      <c r="N1051" s="5"/>
      <c r="O1051" s="21"/>
      <c r="P1051" s="5"/>
      <c r="Q1051" s="5"/>
      <c r="R1051" s="5"/>
      <c r="S1051" s="5"/>
    </row>
    <row r="1052" spans="1:19">
      <c r="A1052" s="5"/>
      <c r="B1052" s="5"/>
      <c r="C1052" s="5"/>
      <c r="D1052" s="5"/>
      <c r="E1052" s="5"/>
      <c r="F1052" s="5"/>
      <c r="G1052" s="5"/>
      <c r="H1052" s="5"/>
      <c r="I1052" s="5"/>
      <c r="J1052" s="5"/>
      <c r="K1052" s="21"/>
      <c r="L1052" s="5"/>
      <c r="M1052" s="5"/>
      <c r="N1052" s="5"/>
      <c r="O1052" s="21"/>
      <c r="P1052" s="5"/>
      <c r="Q1052" s="5"/>
      <c r="R1052" s="5"/>
      <c r="S1052" s="5"/>
    </row>
    <row r="1053" spans="1:19">
      <c r="A1053" s="5"/>
      <c r="B1053" s="5"/>
      <c r="C1053" s="5"/>
      <c r="D1053" s="5"/>
      <c r="E1053" s="5"/>
      <c r="F1053" s="5"/>
      <c r="G1053" s="5"/>
      <c r="H1053" s="5"/>
      <c r="I1053" s="5"/>
      <c r="J1053" s="5"/>
      <c r="K1053" s="21"/>
      <c r="L1053" s="5"/>
      <c r="M1053" s="5"/>
      <c r="N1053" s="5"/>
      <c r="O1053" s="21"/>
      <c r="P1053" s="5"/>
      <c r="Q1053" s="5"/>
      <c r="R1053" s="5"/>
      <c r="S1053" s="5"/>
    </row>
    <row r="1054" spans="1:19">
      <c r="A1054" s="5"/>
      <c r="B1054" s="5"/>
      <c r="C1054" s="5"/>
      <c r="D1054" s="5"/>
      <c r="E1054" s="5"/>
      <c r="F1054" s="5"/>
      <c r="G1054" s="5"/>
      <c r="H1054" s="5"/>
      <c r="I1054" s="5"/>
      <c r="J1054" s="5"/>
      <c r="K1054" s="21"/>
      <c r="L1054" s="5"/>
      <c r="M1054" s="5"/>
      <c r="N1054" s="5"/>
      <c r="O1054" s="21"/>
      <c r="P1054" s="5"/>
      <c r="Q1054" s="5"/>
      <c r="R1054" s="5"/>
      <c r="S1054" s="5"/>
    </row>
    <row r="1055" spans="1:19">
      <c r="A1055" s="5"/>
      <c r="B1055" s="5"/>
      <c r="C1055" s="5"/>
      <c r="D1055" s="5"/>
      <c r="E1055" s="5"/>
      <c r="F1055" s="5"/>
      <c r="G1055" s="5"/>
      <c r="H1055" s="5"/>
      <c r="I1055" s="5"/>
      <c r="J1055" s="5"/>
      <c r="K1055" s="21"/>
      <c r="L1055" s="5"/>
      <c r="M1055" s="5"/>
      <c r="N1055" s="5"/>
      <c r="O1055" s="21"/>
      <c r="P1055" s="5"/>
      <c r="Q1055" s="5"/>
      <c r="R1055" s="5"/>
      <c r="S1055" s="5"/>
    </row>
    <row r="1056" spans="1:19">
      <c r="A1056" s="5"/>
      <c r="B1056" s="5"/>
      <c r="C1056" s="5"/>
      <c r="D1056" s="5"/>
      <c r="E1056" s="5"/>
      <c r="F1056" s="5"/>
      <c r="G1056" s="5"/>
      <c r="H1056" s="5"/>
      <c r="I1056" s="5"/>
      <c r="J1056" s="5"/>
      <c r="K1056" s="21"/>
      <c r="L1056" s="5"/>
      <c r="M1056" s="5"/>
      <c r="N1056" s="5"/>
      <c r="O1056" s="21"/>
      <c r="P1056" s="5"/>
      <c r="Q1056" s="5"/>
      <c r="R1056" s="5"/>
      <c r="S1056" s="5"/>
    </row>
    <row r="1057" spans="1:19">
      <c r="A1057" s="5"/>
      <c r="B1057" s="5"/>
      <c r="C1057" s="5"/>
      <c r="D1057" s="5"/>
      <c r="E1057" s="5"/>
      <c r="F1057" s="5"/>
      <c r="G1057" s="5"/>
      <c r="H1057" s="5"/>
      <c r="I1057" s="5"/>
      <c r="J1057" s="5"/>
      <c r="K1057" s="21"/>
      <c r="L1057" s="5"/>
      <c r="M1057" s="5"/>
      <c r="N1057" s="5"/>
      <c r="O1057" s="21"/>
      <c r="P1057" s="5"/>
      <c r="Q1057" s="5"/>
      <c r="R1057" s="5"/>
      <c r="S1057" s="5"/>
    </row>
    <row r="1058" spans="1:19">
      <c r="A1058" s="5"/>
      <c r="B1058" s="5"/>
      <c r="C1058" s="5"/>
      <c r="D1058" s="5"/>
      <c r="E1058" s="5"/>
      <c r="F1058" s="5"/>
      <c r="G1058" s="5"/>
      <c r="H1058" s="5"/>
      <c r="I1058" s="5"/>
      <c r="J1058" s="5"/>
      <c r="K1058" s="21"/>
      <c r="L1058" s="5"/>
      <c r="M1058" s="5"/>
      <c r="N1058" s="5"/>
      <c r="O1058" s="21"/>
      <c r="P1058" s="5"/>
      <c r="Q1058" s="5"/>
      <c r="R1058" s="5"/>
      <c r="S1058" s="5"/>
    </row>
    <row r="1059" spans="1:19">
      <c r="A1059" s="5"/>
      <c r="B1059" s="5"/>
      <c r="C1059" s="5"/>
      <c r="D1059" s="5"/>
      <c r="E1059" s="5"/>
      <c r="F1059" s="5"/>
      <c r="G1059" s="5"/>
      <c r="H1059" s="5"/>
      <c r="I1059" s="5"/>
      <c r="J1059" s="5"/>
      <c r="K1059" s="21"/>
      <c r="L1059" s="5"/>
      <c r="M1059" s="5"/>
      <c r="N1059" s="5"/>
      <c r="O1059" s="21"/>
      <c r="P1059" s="5"/>
      <c r="Q1059" s="5"/>
      <c r="R1059" s="5"/>
      <c r="S1059" s="5"/>
    </row>
    <row r="1060" spans="1:19">
      <c r="A1060" s="5"/>
      <c r="B1060" s="5"/>
      <c r="C1060" s="5"/>
      <c r="D1060" s="5"/>
      <c r="E1060" s="5"/>
      <c r="F1060" s="5"/>
      <c r="G1060" s="5"/>
      <c r="H1060" s="5"/>
      <c r="I1060" s="5"/>
      <c r="J1060" s="5"/>
      <c r="K1060" s="21"/>
      <c r="L1060" s="5"/>
      <c r="M1060" s="5"/>
      <c r="N1060" s="5"/>
      <c r="O1060" s="21"/>
      <c r="P1060" s="5"/>
      <c r="Q1060" s="5"/>
      <c r="R1060" s="5"/>
      <c r="S1060" s="5"/>
    </row>
    <row r="1061" spans="1:19">
      <c r="A1061" s="5"/>
      <c r="B1061" s="5"/>
      <c r="C1061" s="5"/>
      <c r="D1061" s="5"/>
      <c r="E1061" s="5"/>
      <c r="F1061" s="5"/>
      <c r="G1061" s="5"/>
      <c r="H1061" s="5"/>
      <c r="I1061" s="5"/>
      <c r="J1061" s="5"/>
      <c r="K1061" s="21"/>
      <c r="L1061" s="5"/>
      <c r="M1061" s="5"/>
      <c r="N1061" s="5"/>
      <c r="O1061" s="21"/>
      <c r="P1061" s="5"/>
      <c r="Q1061" s="5"/>
      <c r="R1061" s="5"/>
      <c r="S1061" s="5"/>
    </row>
    <row r="1062" spans="1:19">
      <c r="A1062" s="5"/>
      <c r="B1062" s="5"/>
      <c r="C1062" s="5"/>
      <c r="D1062" s="5"/>
      <c r="E1062" s="5"/>
      <c r="F1062" s="5"/>
      <c r="G1062" s="5"/>
      <c r="H1062" s="5"/>
      <c r="I1062" s="5"/>
      <c r="J1062" s="5"/>
      <c r="K1062" s="21"/>
      <c r="L1062" s="5"/>
      <c r="M1062" s="5"/>
      <c r="N1062" s="5"/>
      <c r="O1062" s="21"/>
      <c r="P1062" s="5"/>
      <c r="Q1062" s="5"/>
      <c r="R1062" s="5"/>
      <c r="S1062" s="5"/>
    </row>
    <row r="1063" spans="1:19">
      <c r="A1063" s="5"/>
      <c r="B1063" s="5"/>
      <c r="C1063" s="5"/>
      <c r="D1063" s="5"/>
      <c r="E1063" s="5"/>
      <c r="F1063" s="5"/>
      <c r="G1063" s="5"/>
      <c r="H1063" s="5"/>
      <c r="I1063" s="5"/>
      <c r="J1063" s="5"/>
      <c r="K1063" s="21"/>
      <c r="L1063" s="5"/>
      <c r="M1063" s="5"/>
      <c r="N1063" s="5"/>
      <c r="O1063" s="21"/>
      <c r="P1063" s="5"/>
      <c r="Q1063" s="5"/>
      <c r="R1063" s="5"/>
      <c r="S1063" s="5"/>
    </row>
    <row r="1064" spans="1:19">
      <c r="A1064" s="5"/>
      <c r="B1064" s="5"/>
      <c r="C1064" s="5"/>
      <c r="D1064" s="5"/>
      <c r="E1064" s="5"/>
      <c r="F1064" s="5"/>
      <c r="G1064" s="5"/>
      <c r="H1064" s="5"/>
      <c r="I1064" s="5"/>
      <c r="J1064" s="5"/>
      <c r="K1064" s="21"/>
      <c r="L1064" s="5"/>
      <c r="M1064" s="5"/>
      <c r="N1064" s="5"/>
      <c r="O1064" s="21"/>
      <c r="P1064" s="5"/>
      <c r="Q1064" s="5"/>
      <c r="R1064" s="5"/>
      <c r="S1064" s="5"/>
    </row>
    <row r="1065" spans="1:19">
      <c r="A1065" s="5"/>
      <c r="B1065" s="5"/>
      <c r="C1065" s="5"/>
      <c r="D1065" s="5"/>
      <c r="E1065" s="5"/>
      <c r="F1065" s="5"/>
      <c r="G1065" s="5"/>
      <c r="H1065" s="5"/>
      <c r="I1065" s="5"/>
      <c r="J1065" s="5"/>
      <c r="K1065" s="21"/>
      <c r="L1065" s="5"/>
      <c r="M1065" s="5"/>
      <c r="N1065" s="5"/>
      <c r="O1065" s="21"/>
      <c r="P1065" s="5"/>
      <c r="Q1065" s="5"/>
      <c r="R1065" s="5"/>
      <c r="S1065" s="5"/>
    </row>
    <row r="1066" spans="1:19">
      <c r="A1066" s="5"/>
      <c r="B1066" s="5"/>
      <c r="C1066" s="5"/>
      <c r="D1066" s="5"/>
      <c r="E1066" s="5"/>
      <c r="F1066" s="5"/>
      <c r="G1066" s="5"/>
      <c r="H1066" s="5"/>
      <c r="I1066" s="5"/>
      <c r="J1066" s="5"/>
      <c r="K1066" s="21"/>
      <c r="L1066" s="5"/>
      <c r="M1066" s="5"/>
      <c r="N1066" s="5"/>
      <c r="O1066" s="21"/>
      <c r="P1066" s="5"/>
      <c r="Q1066" s="5"/>
      <c r="R1066" s="5"/>
      <c r="S1066" s="5"/>
    </row>
    <row r="1067" spans="1:19">
      <c r="A1067" s="5"/>
      <c r="B1067" s="5"/>
      <c r="C1067" s="5"/>
      <c r="D1067" s="5"/>
      <c r="E1067" s="5"/>
      <c r="F1067" s="5"/>
      <c r="G1067" s="5"/>
      <c r="H1067" s="5"/>
      <c r="I1067" s="5"/>
      <c r="J1067" s="5"/>
      <c r="K1067" s="21"/>
      <c r="L1067" s="5"/>
      <c r="M1067" s="5"/>
      <c r="N1067" s="5"/>
      <c r="O1067" s="21"/>
      <c r="P1067" s="5"/>
      <c r="Q1067" s="5"/>
      <c r="R1067" s="5"/>
      <c r="S1067" s="5"/>
    </row>
    <row r="1068" spans="1:19">
      <c r="A1068" s="5"/>
      <c r="B1068" s="5"/>
      <c r="C1068" s="5"/>
      <c r="D1068" s="5"/>
      <c r="E1068" s="5"/>
      <c r="F1068" s="5"/>
      <c r="G1068" s="5"/>
      <c r="H1068" s="5"/>
      <c r="I1068" s="5"/>
      <c r="J1068" s="5"/>
      <c r="K1068" s="21"/>
      <c r="L1068" s="5"/>
      <c r="M1068" s="5"/>
      <c r="N1068" s="5"/>
      <c r="O1068" s="21"/>
      <c r="P1068" s="5"/>
      <c r="Q1068" s="5"/>
      <c r="R1068" s="5"/>
      <c r="S1068" s="5"/>
    </row>
    <row r="1069" spans="1:19">
      <c r="A1069" s="5"/>
      <c r="B1069" s="5"/>
      <c r="C1069" s="5"/>
      <c r="D1069" s="5"/>
      <c r="E1069" s="5"/>
      <c r="F1069" s="5"/>
      <c r="G1069" s="5"/>
      <c r="H1069" s="5"/>
      <c r="I1069" s="5"/>
      <c r="J1069" s="5"/>
      <c r="K1069" s="21"/>
      <c r="L1069" s="5"/>
      <c r="M1069" s="5"/>
      <c r="N1069" s="5"/>
      <c r="O1069" s="21"/>
      <c r="P1069" s="5"/>
      <c r="Q1069" s="5"/>
      <c r="R1069" s="5"/>
      <c r="S1069" s="5"/>
    </row>
    <row r="1070" spans="1:19">
      <c r="A1070" s="5"/>
      <c r="B1070" s="5"/>
      <c r="C1070" s="5"/>
      <c r="D1070" s="5"/>
      <c r="E1070" s="5"/>
      <c r="F1070" s="5"/>
      <c r="G1070" s="5"/>
      <c r="H1070" s="5"/>
      <c r="I1070" s="5"/>
      <c r="J1070" s="5"/>
      <c r="K1070" s="21"/>
      <c r="L1070" s="5"/>
      <c r="M1070" s="5"/>
      <c r="N1070" s="5"/>
      <c r="O1070" s="21"/>
      <c r="P1070" s="5"/>
      <c r="Q1070" s="5"/>
      <c r="R1070" s="5"/>
      <c r="S1070" s="5"/>
    </row>
    <row r="1071" spans="1:19">
      <c r="A1071" s="5"/>
      <c r="B1071" s="5"/>
      <c r="C1071" s="5"/>
      <c r="D1071" s="5"/>
      <c r="E1071" s="5"/>
      <c r="F1071" s="5"/>
      <c r="G1071" s="5"/>
      <c r="H1071" s="5"/>
      <c r="I1071" s="5"/>
      <c r="J1071" s="5"/>
      <c r="K1071" s="21"/>
      <c r="L1071" s="5"/>
      <c r="M1071" s="5"/>
      <c r="N1071" s="5"/>
      <c r="O1071" s="21"/>
      <c r="P1071" s="5"/>
      <c r="Q1071" s="5"/>
      <c r="R1071" s="5"/>
      <c r="S1071" s="5"/>
    </row>
    <row r="1072" spans="1:19">
      <c r="A1072" s="5"/>
      <c r="B1072" s="5"/>
      <c r="C1072" s="5"/>
      <c r="D1072" s="5"/>
      <c r="E1072" s="5"/>
      <c r="F1072" s="5"/>
      <c r="G1072" s="5"/>
      <c r="H1072" s="5"/>
      <c r="I1072" s="5"/>
      <c r="J1072" s="5"/>
      <c r="K1072" s="21"/>
      <c r="L1072" s="5"/>
      <c r="M1072" s="5"/>
      <c r="N1072" s="5"/>
      <c r="O1072" s="21"/>
      <c r="P1072" s="5"/>
      <c r="Q1072" s="5"/>
      <c r="R1072" s="5"/>
      <c r="S1072" s="5"/>
    </row>
    <row r="1073" spans="1:19">
      <c r="A1073" s="5"/>
      <c r="B1073" s="5"/>
      <c r="C1073" s="5"/>
      <c r="D1073" s="5"/>
      <c r="E1073" s="5"/>
      <c r="F1073" s="5"/>
      <c r="G1073" s="5"/>
      <c r="H1073" s="5"/>
      <c r="I1073" s="5"/>
      <c r="J1073" s="5"/>
      <c r="K1073" s="21"/>
      <c r="L1073" s="5"/>
      <c r="M1073" s="5"/>
      <c r="N1073" s="5"/>
      <c r="O1073" s="21"/>
      <c r="P1073" s="5"/>
      <c r="Q1073" s="5"/>
      <c r="R1073" s="5"/>
      <c r="S1073" s="5"/>
    </row>
    <row r="1074" spans="1:19">
      <c r="A1074" s="5"/>
      <c r="B1074" s="5"/>
      <c r="C1074" s="5"/>
      <c r="D1074" s="5"/>
      <c r="E1074" s="5"/>
      <c r="F1074" s="5"/>
      <c r="G1074" s="5"/>
      <c r="H1074" s="5"/>
      <c r="I1074" s="5"/>
      <c r="J1074" s="5"/>
      <c r="K1074" s="21"/>
      <c r="L1074" s="5"/>
      <c r="M1074" s="5"/>
      <c r="N1074" s="5"/>
      <c r="O1074" s="21"/>
      <c r="P1074" s="5"/>
      <c r="Q1074" s="5"/>
      <c r="R1074" s="5"/>
      <c r="S1074" s="5"/>
    </row>
    <row r="1075" spans="1:19">
      <c r="A1075" s="5"/>
      <c r="B1075" s="5"/>
      <c r="C1075" s="5"/>
      <c r="D1075" s="5"/>
      <c r="E1075" s="5"/>
      <c r="F1075" s="5"/>
      <c r="G1075" s="5"/>
      <c r="H1075" s="5"/>
      <c r="I1075" s="5"/>
      <c r="J1075" s="5"/>
      <c r="K1075" s="21"/>
      <c r="L1075" s="5"/>
      <c r="M1075" s="5"/>
      <c r="N1075" s="5"/>
      <c r="O1075" s="21"/>
      <c r="P1075" s="5"/>
      <c r="Q1075" s="5"/>
      <c r="R1075" s="5"/>
      <c r="S1075" s="5"/>
    </row>
    <row r="1076" spans="1:19">
      <c r="A1076" s="5"/>
      <c r="B1076" s="5"/>
      <c r="C1076" s="5"/>
      <c r="D1076" s="5"/>
      <c r="E1076" s="5"/>
      <c r="F1076" s="5"/>
      <c r="G1076" s="5"/>
      <c r="H1076" s="5"/>
      <c r="I1076" s="5"/>
      <c r="J1076" s="5"/>
      <c r="K1076" s="21"/>
      <c r="L1076" s="5"/>
      <c r="M1076" s="5"/>
      <c r="N1076" s="5"/>
      <c r="O1076" s="21"/>
      <c r="P1076" s="5"/>
      <c r="Q1076" s="5"/>
      <c r="R1076" s="5"/>
      <c r="S1076" s="5"/>
    </row>
    <row r="1077" spans="1:19">
      <c r="A1077" s="5"/>
      <c r="B1077" s="5"/>
      <c r="C1077" s="5"/>
      <c r="D1077" s="5"/>
      <c r="E1077" s="5"/>
      <c r="F1077" s="5"/>
      <c r="G1077" s="5"/>
      <c r="H1077" s="5"/>
      <c r="I1077" s="5"/>
      <c r="J1077" s="5"/>
      <c r="K1077" s="21"/>
      <c r="L1077" s="5"/>
      <c r="M1077" s="5"/>
      <c r="N1077" s="5"/>
      <c r="O1077" s="21"/>
      <c r="P1077" s="5"/>
      <c r="Q1077" s="5"/>
      <c r="R1077" s="5"/>
      <c r="S1077" s="5"/>
    </row>
    <row r="1078" spans="1:19">
      <c r="A1078" s="5"/>
      <c r="B1078" s="5"/>
      <c r="C1078" s="5"/>
      <c r="D1078" s="5"/>
      <c r="E1078" s="5"/>
      <c r="F1078" s="5"/>
      <c r="G1078" s="5"/>
      <c r="H1078" s="5"/>
      <c r="I1078" s="5"/>
      <c r="J1078" s="5"/>
      <c r="K1078" s="21"/>
      <c r="L1078" s="5"/>
      <c r="M1078" s="5"/>
      <c r="N1078" s="5"/>
      <c r="O1078" s="21"/>
      <c r="P1078" s="5"/>
      <c r="Q1078" s="5"/>
      <c r="R1078" s="5"/>
      <c r="S1078" s="5"/>
    </row>
    <row r="1079" spans="1:19">
      <c r="A1079" s="5"/>
      <c r="B1079" s="5"/>
      <c r="C1079" s="5"/>
      <c r="D1079" s="5"/>
      <c r="E1079" s="5"/>
      <c r="F1079" s="5"/>
      <c r="G1079" s="5"/>
      <c r="H1079" s="5"/>
      <c r="I1079" s="5"/>
      <c r="J1079" s="5"/>
      <c r="K1079" s="21"/>
      <c r="L1079" s="5"/>
      <c r="M1079" s="5"/>
      <c r="N1079" s="5"/>
      <c r="O1079" s="21"/>
      <c r="P1079" s="5"/>
      <c r="Q1079" s="5"/>
      <c r="R1079" s="5"/>
      <c r="S1079" s="5"/>
    </row>
    <row r="1080" spans="1:19">
      <c r="A1080" s="5"/>
      <c r="B1080" s="5"/>
      <c r="C1080" s="5"/>
      <c r="D1080" s="5"/>
      <c r="E1080" s="5"/>
      <c r="F1080" s="5"/>
      <c r="G1080" s="5"/>
      <c r="H1080" s="5"/>
      <c r="I1080" s="5"/>
      <c r="J1080" s="5"/>
      <c r="K1080" s="21"/>
      <c r="L1080" s="5"/>
      <c r="M1080" s="5"/>
      <c r="N1080" s="5"/>
      <c r="O1080" s="21"/>
      <c r="P1080" s="5"/>
      <c r="Q1080" s="5"/>
      <c r="R1080" s="5"/>
      <c r="S1080" s="5"/>
    </row>
    <row r="1081" spans="1:19">
      <c r="A1081" s="5"/>
      <c r="B1081" s="5"/>
      <c r="C1081" s="5"/>
      <c r="D1081" s="5"/>
      <c r="E1081" s="5"/>
      <c r="F1081" s="5"/>
      <c r="G1081" s="5"/>
      <c r="H1081" s="5"/>
      <c r="I1081" s="5"/>
      <c r="J1081" s="5"/>
      <c r="K1081" s="21"/>
      <c r="L1081" s="5"/>
      <c r="M1081" s="5"/>
      <c r="N1081" s="5"/>
      <c r="O1081" s="21"/>
      <c r="P1081" s="5"/>
      <c r="Q1081" s="5"/>
      <c r="R1081" s="5"/>
      <c r="S1081" s="5"/>
    </row>
    <row r="1082" spans="1:19">
      <c r="A1082" s="5"/>
      <c r="B1082" s="5"/>
      <c r="C1082" s="5"/>
      <c r="D1082" s="5"/>
      <c r="E1082" s="5"/>
      <c r="F1082" s="5"/>
      <c r="G1082" s="5"/>
      <c r="H1082" s="5"/>
      <c r="I1082" s="5"/>
      <c r="J1082" s="5"/>
      <c r="K1082" s="21"/>
      <c r="L1082" s="5"/>
      <c r="M1082" s="5"/>
      <c r="N1082" s="5"/>
      <c r="O1082" s="21"/>
      <c r="P1082" s="5"/>
      <c r="Q1082" s="5"/>
      <c r="R1082" s="5"/>
      <c r="S1082" s="5"/>
    </row>
    <row r="1083" spans="1:19">
      <c r="A1083" s="5"/>
      <c r="B1083" s="5"/>
      <c r="C1083" s="5"/>
      <c r="D1083" s="5"/>
      <c r="E1083" s="5"/>
      <c r="F1083" s="5"/>
      <c r="G1083" s="5"/>
      <c r="H1083" s="5"/>
      <c r="I1083" s="5"/>
      <c r="J1083" s="5"/>
      <c r="K1083" s="21"/>
      <c r="L1083" s="5"/>
      <c r="M1083" s="5"/>
      <c r="N1083" s="5"/>
      <c r="O1083" s="21"/>
      <c r="P1083" s="5"/>
      <c r="Q1083" s="5"/>
      <c r="R1083" s="5"/>
      <c r="S1083" s="5"/>
    </row>
    <row r="1084" spans="1:19">
      <c r="A1084" s="5"/>
      <c r="B1084" s="5"/>
      <c r="C1084" s="5"/>
      <c r="D1084" s="5"/>
      <c r="E1084" s="5"/>
      <c r="F1084" s="5"/>
      <c r="G1084" s="5"/>
      <c r="H1084" s="5"/>
      <c r="I1084" s="5"/>
      <c r="J1084" s="5"/>
      <c r="K1084" s="21"/>
      <c r="L1084" s="5"/>
      <c r="M1084" s="5"/>
      <c r="N1084" s="5"/>
      <c r="O1084" s="21"/>
      <c r="P1084" s="5"/>
      <c r="Q1084" s="5"/>
      <c r="R1084" s="5"/>
      <c r="S1084" s="5"/>
    </row>
    <row r="1085" spans="1:19">
      <c r="A1085" s="5"/>
      <c r="B1085" s="5"/>
      <c r="C1085" s="5"/>
      <c r="D1085" s="5"/>
      <c r="E1085" s="5"/>
      <c r="F1085" s="5"/>
      <c r="G1085" s="5"/>
      <c r="H1085" s="5"/>
      <c r="I1085" s="5"/>
      <c r="J1085" s="5"/>
      <c r="K1085" s="21"/>
      <c r="L1085" s="5"/>
      <c r="M1085" s="5"/>
      <c r="N1085" s="5"/>
      <c r="O1085" s="21"/>
      <c r="P1085" s="5"/>
      <c r="Q1085" s="5"/>
      <c r="R1085" s="5"/>
      <c r="S1085" s="5"/>
    </row>
    <row r="1086" spans="1:19">
      <c r="A1086" s="5"/>
      <c r="B1086" s="5"/>
      <c r="C1086" s="5"/>
      <c r="D1086" s="5"/>
      <c r="E1086" s="5"/>
      <c r="F1086" s="5"/>
      <c r="G1086" s="5"/>
      <c r="H1086" s="5"/>
      <c r="I1086" s="5"/>
      <c r="J1086" s="5"/>
      <c r="K1086" s="21"/>
      <c r="L1086" s="5"/>
      <c r="M1086" s="5"/>
      <c r="N1086" s="5"/>
      <c r="O1086" s="21"/>
      <c r="P1086" s="5"/>
      <c r="Q1086" s="5"/>
      <c r="R1086" s="5"/>
      <c r="S1086" s="5"/>
    </row>
    <row r="1087" spans="1:19">
      <c r="A1087" s="5"/>
      <c r="B1087" s="5"/>
      <c r="C1087" s="5"/>
      <c r="D1087" s="5"/>
      <c r="E1087" s="5"/>
      <c r="F1087" s="5"/>
      <c r="G1087" s="5"/>
      <c r="H1087" s="5"/>
      <c r="I1087" s="5"/>
      <c r="J1087" s="5"/>
      <c r="K1087" s="21"/>
      <c r="L1087" s="5"/>
      <c r="M1087" s="5"/>
      <c r="N1087" s="5"/>
      <c r="O1087" s="21"/>
      <c r="P1087" s="5"/>
      <c r="Q1087" s="5"/>
      <c r="R1087" s="5"/>
      <c r="S1087" s="5"/>
    </row>
    <row r="1088" spans="1:19">
      <c r="A1088" s="5"/>
      <c r="B1088" s="5"/>
      <c r="C1088" s="5"/>
      <c r="D1088" s="5"/>
      <c r="E1088" s="5"/>
      <c r="F1088" s="5"/>
      <c r="G1088" s="5"/>
      <c r="H1088" s="5"/>
      <c r="I1088" s="5"/>
      <c r="J1088" s="5"/>
      <c r="K1088" s="21"/>
      <c r="L1088" s="5"/>
      <c r="M1088" s="5"/>
      <c r="N1088" s="5"/>
      <c r="O1088" s="21"/>
      <c r="P1088" s="5"/>
      <c r="Q1088" s="5"/>
      <c r="R1088" s="5"/>
      <c r="S1088" s="5"/>
    </row>
    <row r="1089" spans="1:19">
      <c r="A1089" s="5"/>
      <c r="B1089" s="5"/>
      <c r="C1089" s="5"/>
      <c r="D1089" s="5"/>
      <c r="E1089" s="5"/>
      <c r="F1089" s="5"/>
      <c r="G1089" s="5"/>
      <c r="H1089" s="5"/>
      <c r="I1089" s="5"/>
      <c r="J1089" s="5"/>
      <c r="K1089" s="21"/>
      <c r="L1089" s="5"/>
      <c r="M1089" s="5"/>
      <c r="N1089" s="5"/>
      <c r="O1089" s="21"/>
      <c r="P1089" s="5"/>
      <c r="Q1089" s="5"/>
      <c r="R1089" s="5"/>
      <c r="S1089" s="5"/>
    </row>
    <row r="1090" spans="1:19">
      <c r="A1090" s="5"/>
      <c r="B1090" s="5"/>
      <c r="C1090" s="5"/>
      <c r="D1090" s="5"/>
      <c r="E1090" s="5"/>
      <c r="F1090" s="5"/>
      <c r="G1090" s="5"/>
      <c r="H1090" s="5"/>
      <c r="I1090" s="5"/>
      <c r="J1090" s="5"/>
      <c r="K1090" s="21"/>
      <c r="L1090" s="5"/>
      <c r="M1090" s="5"/>
      <c r="N1090" s="5"/>
      <c r="O1090" s="21"/>
      <c r="P1090" s="5"/>
      <c r="Q1090" s="5"/>
      <c r="R1090" s="5"/>
      <c r="S1090" s="5"/>
    </row>
    <row r="1091" spans="1:19">
      <c r="A1091" s="5"/>
      <c r="B1091" s="5"/>
      <c r="C1091" s="5"/>
      <c r="D1091" s="5"/>
      <c r="E1091" s="5"/>
      <c r="F1091" s="5"/>
      <c r="G1091" s="5"/>
      <c r="H1091" s="5"/>
      <c r="I1091" s="5"/>
      <c r="J1091" s="5"/>
      <c r="K1091" s="21"/>
      <c r="L1091" s="5"/>
      <c r="M1091" s="5"/>
      <c r="N1091" s="5"/>
      <c r="O1091" s="21"/>
      <c r="P1091" s="5"/>
      <c r="Q1091" s="5"/>
      <c r="R1091" s="5"/>
      <c r="S1091" s="5"/>
    </row>
    <row r="1092" spans="1:19">
      <c r="A1092" s="5"/>
      <c r="B1092" s="5"/>
      <c r="C1092" s="5"/>
      <c r="D1092" s="5"/>
      <c r="E1092" s="5"/>
      <c r="F1092" s="5"/>
      <c r="G1092" s="5"/>
      <c r="H1092" s="5"/>
      <c r="I1092" s="5"/>
      <c r="J1092" s="5"/>
      <c r="K1092" s="21"/>
      <c r="L1092" s="5"/>
      <c r="M1092" s="5"/>
      <c r="N1092" s="5"/>
      <c r="O1092" s="21"/>
      <c r="P1092" s="5"/>
      <c r="Q1092" s="5"/>
      <c r="R1092" s="5"/>
      <c r="S1092" s="5"/>
    </row>
    <row r="1093" spans="1:19">
      <c r="A1093" s="5"/>
      <c r="B1093" s="5"/>
      <c r="C1093" s="5"/>
      <c r="D1093" s="5"/>
      <c r="E1093" s="5"/>
      <c r="F1093" s="5"/>
      <c r="G1093" s="5"/>
      <c r="H1093" s="5"/>
      <c r="I1093" s="5"/>
      <c r="J1093" s="5"/>
      <c r="K1093" s="21"/>
      <c r="L1093" s="5"/>
      <c r="M1093" s="5"/>
      <c r="N1093" s="5"/>
      <c r="O1093" s="21"/>
      <c r="P1093" s="5"/>
      <c r="Q1093" s="5"/>
      <c r="R1093" s="5"/>
      <c r="S1093" s="5"/>
    </row>
    <row r="1094" spans="1:19">
      <c r="A1094" s="5"/>
      <c r="B1094" s="5"/>
      <c r="C1094" s="5"/>
      <c r="D1094" s="5"/>
      <c r="E1094" s="5"/>
      <c r="F1094" s="5"/>
      <c r="G1094" s="5"/>
      <c r="H1094" s="5"/>
      <c r="I1094" s="5"/>
      <c r="J1094" s="5"/>
      <c r="K1094" s="21"/>
      <c r="L1094" s="5"/>
      <c r="M1094" s="5"/>
      <c r="N1094" s="5"/>
      <c r="O1094" s="21"/>
      <c r="P1094" s="5"/>
      <c r="Q1094" s="5"/>
      <c r="R1094" s="5"/>
      <c r="S1094" s="5"/>
    </row>
    <row r="1095" spans="1:19">
      <c r="A1095" s="5"/>
      <c r="B1095" s="5"/>
      <c r="C1095" s="5"/>
      <c r="D1095" s="5"/>
      <c r="E1095" s="5"/>
      <c r="F1095" s="5"/>
      <c r="G1095" s="5"/>
      <c r="H1095" s="5"/>
      <c r="I1095" s="5"/>
      <c r="J1095" s="5"/>
      <c r="K1095" s="21"/>
      <c r="L1095" s="5"/>
      <c r="M1095" s="5"/>
      <c r="N1095" s="5"/>
      <c r="O1095" s="21"/>
      <c r="P1095" s="5"/>
      <c r="Q1095" s="5"/>
      <c r="R1095" s="5"/>
      <c r="S1095" s="5"/>
    </row>
    <row r="1096" spans="1:19">
      <c r="A1096" s="5"/>
      <c r="B1096" s="5"/>
      <c r="C1096" s="5"/>
      <c r="D1096" s="5"/>
      <c r="E1096" s="5"/>
      <c r="F1096" s="5"/>
      <c r="G1096" s="5"/>
      <c r="H1096" s="5"/>
      <c r="I1096" s="5"/>
      <c r="J1096" s="5"/>
      <c r="K1096" s="21"/>
      <c r="L1096" s="5"/>
      <c r="M1096" s="5"/>
      <c r="N1096" s="5"/>
      <c r="O1096" s="21"/>
      <c r="P1096" s="5"/>
      <c r="Q1096" s="5"/>
      <c r="R1096" s="5"/>
      <c r="S1096" s="5"/>
    </row>
    <row r="1097" spans="1:19">
      <c r="A1097" s="5"/>
      <c r="B1097" s="5"/>
      <c r="C1097" s="5"/>
      <c r="D1097" s="5"/>
      <c r="E1097" s="5"/>
      <c r="F1097" s="5"/>
      <c r="G1097" s="5"/>
      <c r="H1097" s="5"/>
      <c r="I1097" s="5"/>
      <c r="J1097" s="5"/>
      <c r="K1097" s="21"/>
      <c r="L1097" s="5"/>
      <c r="M1097" s="5"/>
      <c r="N1097" s="5"/>
      <c r="O1097" s="21"/>
      <c r="P1097" s="5"/>
      <c r="Q1097" s="5"/>
      <c r="R1097" s="5"/>
      <c r="S1097" s="5"/>
    </row>
    <row r="1098" spans="1:19">
      <c r="A1098" s="5"/>
      <c r="B1098" s="5"/>
      <c r="C1098" s="5"/>
      <c r="D1098" s="5"/>
      <c r="E1098" s="5"/>
      <c r="F1098" s="5"/>
      <c r="G1098" s="5"/>
      <c r="H1098" s="5"/>
      <c r="I1098" s="5"/>
      <c r="J1098" s="5"/>
      <c r="K1098" s="21"/>
      <c r="L1098" s="5"/>
      <c r="M1098" s="5"/>
      <c r="N1098" s="5"/>
      <c r="O1098" s="21"/>
      <c r="P1098" s="5"/>
      <c r="Q1098" s="5"/>
      <c r="R1098" s="5"/>
      <c r="S1098" s="5"/>
    </row>
    <row r="1099" spans="1:19">
      <c r="A1099" s="5"/>
      <c r="B1099" s="5"/>
      <c r="C1099" s="5"/>
      <c r="D1099" s="5"/>
      <c r="E1099" s="5"/>
      <c r="F1099" s="5"/>
      <c r="G1099" s="5"/>
      <c r="H1099" s="5"/>
      <c r="I1099" s="5"/>
      <c r="J1099" s="5"/>
      <c r="K1099" s="21"/>
      <c r="L1099" s="5"/>
      <c r="M1099" s="5"/>
      <c r="N1099" s="5"/>
      <c r="O1099" s="21"/>
      <c r="P1099" s="5"/>
      <c r="Q1099" s="5"/>
      <c r="R1099" s="5"/>
      <c r="S1099" s="5"/>
    </row>
    <row r="1100" spans="1:19">
      <c r="A1100" s="5"/>
      <c r="B1100" s="5"/>
      <c r="C1100" s="5"/>
      <c r="D1100" s="5"/>
      <c r="E1100" s="5"/>
      <c r="F1100" s="5"/>
      <c r="G1100" s="5"/>
      <c r="H1100" s="5"/>
      <c r="I1100" s="5"/>
      <c r="J1100" s="5"/>
      <c r="K1100" s="21"/>
      <c r="L1100" s="5"/>
      <c r="M1100" s="5"/>
      <c r="N1100" s="5"/>
      <c r="O1100" s="21"/>
      <c r="P1100" s="5"/>
      <c r="Q1100" s="5"/>
      <c r="R1100" s="5"/>
      <c r="S1100" s="5"/>
    </row>
    <row r="1101" spans="1:19">
      <c r="A1101" s="5"/>
      <c r="B1101" s="5"/>
      <c r="C1101" s="5"/>
      <c r="D1101" s="5"/>
      <c r="E1101" s="5"/>
      <c r="F1101" s="5"/>
      <c r="G1101" s="5"/>
      <c r="H1101" s="5"/>
      <c r="I1101" s="5"/>
      <c r="J1101" s="5"/>
      <c r="K1101" s="21"/>
      <c r="L1101" s="5"/>
      <c r="M1101" s="5"/>
      <c r="N1101" s="5"/>
      <c r="O1101" s="21"/>
      <c r="P1101" s="5"/>
      <c r="Q1101" s="5"/>
      <c r="R1101" s="5"/>
      <c r="S1101" s="5"/>
    </row>
    <row r="1102" spans="1:19">
      <c r="A1102" s="5"/>
      <c r="B1102" s="5"/>
      <c r="C1102" s="5"/>
      <c r="D1102" s="5"/>
      <c r="E1102" s="5"/>
      <c r="F1102" s="5"/>
      <c r="G1102" s="5"/>
      <c r="H1102" s="5"/>
      <c r="I1102" s="5"/>
      <c r="J1102" s="5"/>
      <c r="K1102" s="21"/>
      <c r="L1102" s="5"/>
      <c r="M1102" s="5"/>
      <c r="N1102" s="5"/>
      <c r="O1102" s="21"/>
      <c r="P1102" s="5"/>
      <c r="Q1102" s="5"/>
      <c r="R1102" s="5"/>
      <c r="S1102" s="5"/>
    </row>
    <row r="1103" spans="1:19">
      <c r="A1103" s="5"/>
      <c r="B1103" s="5"/>
      <c r="C1103" s="5"/>
      <c r="D1103" s="5"/>
      <c r="E1103" s="5"/>
      <c r="F1103" s="5"/>
      <c r="G1103" s="5"/>
      <c r="H1103" s="5"/>
      <c r="I1103" s="5"/>
      <c r="J1103" s="5"/>
      <c r="K1103" s="21"/>
      <c r="L1103" s="5"/>
      <c r="M1103" s="5"/>
      <c r="N1103" s="5"/>
      <c r="O1103" s="21"/>
      <c r="P1103" s="5"/>
      <c r="Q1103" s="5"/>
      <c r="R1103" s="5"/>
      <c r="S1103" s="5"/>
    </row>
    <row r="1104" spans="1:19">
      <c r="A1104" s="5"/>
      <c r="B1104" s="5"/>
      <c r="C1104" s="5"/>
      <c r="D1104" s="5"/>
      <c r="E1104" s="5"/>
      <c r="F1104" s="5"/>
      <c r="G1104" s="5"/>
      <c r="H1104" s="5"/>
      <c r="I1104" s="5"/>
      <c r="J1104" s="5"/>
      <c r="K1104" s="21"/>
      <c r="L1104" s="5"/>
      <c r="M1104" s="5"/>
      <c r="N1104" s="5"/>
      <c r="O1104" s="21"/>
      <c r="P1104" s="5"/>
      <c r="Q1104" s="5"/>
      <c r="R1104" s="5"/>
      <c r="S1104" s="5"/>
    </row>
    <row r="1105" spans="1:19">
      <c r="A1105" s="5"/>
      <c r="B1105" s="5"/>
      <c r="C1105" s="5"/>
      <c r="D1105" s="5"/>
      <c r="E1105" s="5"/>
      <c r="F1105" s="5"/>
      <c r="G1105" s="5"/>
      <c r="H1105" s="5"/>
      <c r="I1105" s="5"/>
      <c r="J1105" s="5"/>
      <c r="K1105" s="21"/>
      <c r="L1105" s="5"/>
      <c r="M1105" s="5"/>
      <c r="N1105" s="5"/>
      <c r="O1105" s="21"/>
      <c r="P1105" s="5"/>
      <c r="Q1105" s="5"/>
      <c r="R1105" s="5"/>
      <c r="S1105" s="5"/>
    </row>
    <row r="1106" spans="1:19">
      <c r="A1106" s="5"/>
      <c r="B1106" s="5"/>
      <c r="C1106" s="5"/>
      <c r="D1106" s="5"/>
      <c r="E1106" s="5"/>
      <c r="F1106" s="5"/>
      <c r="G1106" s="5"/>
      <c r="H1106" s="5"/>
      <c r="I1106" s="5"/>
      <c r="J1106" s="5"/>
      <c r="K1106" s="21"/>
      <c r="L1106" s="5"/>
      <c r="M1106" s="5"/>
      <c r="N1106" s="5"/>
      <c r="O1106" s="21"/>
      <c r="P1106" s="5"/>
      <c r="Q1106" s="5"/>
      <c r="R1106" s="5"/>
      <c r="S1106" s="5"/>
    </row>
    <row r="1107" spans="1:19">
      <c r="A1107" s="5"/>
      <c r="B1107" s="5"/>
      <c r="C1107" s="5"/>
      <c r="D1107" s="5"/>
      <c r="E1107" s="5"/>
      <c r="F1107" s="5"/>
      <c r="G1107" s="5"/>
      <c r="H1107" s="5"/>
      <c r="I1107" s="5"/>
      <c r="J1107" s="5"/>
      <c r="K1107" s="21"/>
      <c r="L1107" s="5"/>
      <c r="M1107" s="5"/>
      <c r="N1107" s="5"/>
      <c r="O1107" s="21"/>
      <c r="P1107" s="5"/>
      <c r="Q1107" s="5"/>
      <c r="R1107" s="5"/>
      <c r="S1107" s="5"/>
    </row>
    <row r="1108" spans="1:19">
      <c r="A1108" s="5"/>
      <c r="B1108" s="5"/>
      <c r="C1108" s="5"/>
      <c r="D1108" s="5"/>
      <c r="E1108" s="5"/>
      <c r="F1108" s="5"/>
      <c r="G1108" s="5"/>
      <c r="H1108" s="5"/>
      <c r="I1108" s="5"/>
      <c r="J1108" s="5"/>
      <c r="K1108" s="21"/>
      <c r="L1108" s="5"/>
      <c r="M1108" s="5"/>
      <c r="N1108" s="5"/>
      <c r="O1108" s="21"/>
      <c r="P1108" s="5"/>
      <c r="Q1108" s="5"/>
      <c r="R1108" s="5"/>
      <c r="S1108" s="5"/>
    </row>
    <row r="1109" spans="1:19">
      <c r="A1109" s="5"/>
      <c r="B1109" s="5"/>
      <c r="C1109" s="5"/>
      <c r="D1109" s="5"/>
      <c r="E1109" s="5"/>
      <c r="F1109" s="5"/>
      <c r="G1109" s="5"/>
      <c r="H1109" s="5"/>
      <c r="I1109" s="5"/>
      <c r="J1109" s="5"/>
      <c r="K1109" s="21"/>
      <c r="L1109" s="5"/>
      <c r="M1109" s="5"/>
      <c r="N1109" s="5"/>
      <c r="O1109" s="21"/>
      <c r="P1109" s="5"/>
      <c r="Q1109" s="5"/>
      <c r="R1109" s="5"/>
      <c r="S1109" s="5"/>
    </row>
    <row r="1110" spans="1:19">
      <c r="A1110" s="5"/>
      <c r="B1110" s="5"/>
      <c r="C1110" s="5"/>
      <c r="D1110" s="5"/>
      <c r="E1110" s="5"/>
      <c r="F1110" s="5"/>
      <c r="G1110" s="5"/>
      <c r="H1110" s="5"/>
      <c r="I1110" s="5"/>
      <c r="J1110" s="5"/>
      <c r="K1110" s="21"/>
      <c r="L1110" s="5"/>
      <c r="M1110" s="5"/>
      <c r="N1110" s="5"/>
      <c r="O1110" s="21"/>
      <c r="P1110" s="5"/>
      <c r="Q1110" s="5"/>
      <c r="R1110" s="5"/>
      <c r="S1110" s="5"/>
    </row>
    <row r="1111" spans="1:19">
      <c r="A1111" s="5"/>
      <c r="B1111" s="5"/>
      <c r="C1111" s="5"/>
      <c r="D1111" s="5"/>
      <c r="E1111" s="5"/>
      <c r="F1111" s="5"/>
      <c r="G1111" s="5"/>
      <c r="H1111" s="5"/>
      <c r="I1111" s="5"/>
      <c r="J1111" s="5"/>
      <c r="K1111" s="21"/>
      <c r="L1111" s="5"/>
      <c r="M1111" s="5"/>
      <c r="N1111" s="5"/>
      <c r="O1111" s="21"/>
      <c r="P1111" s="5"/>
      <c r="Q1111" s="5"/>
      <c r="R1111" s="5"/>
      <c r="S1111" s="5"/>
    </row>
    <row r="1112" spans="1:19">
      <c r="A1112" s="5"/>
      <c r="B1112" s="5"/>
      <c r="C1112" s="5"/>
      <c r="D1112" s="5"/>
      <c r="E1112" s="5"/>
      <c r="F1112" s="5"/>
      <c r="G1112" s="5"/>
      <c r="H1112" s="5"/>
      <c r="I1112" s="5"/>
      <c r="J1112" s="5"/>
      <c r="K1112" s="21"/>
      <c r="L1112" s="5"/>
      <c r="M1112" s="5"/>
      <c r="N1112" s="5"/>
      <c r="O1112" s="21"/>
      <c r="P1112" s="5"/>
      <c r="Q1112" s="5"/>
      <c r="R1112" s="5"/>
      <c r="S1112" s="5"/>
    </row>
    <row r="1113" spans="1:19">
      <c r="A1113" s="5"/>
      <c r="B1113" s="5"/>
      <c r="C1113" s="5"/>
      <c r="D1113" s="5"/>
      <c r="E1113" s="5"/>
      <c r="F1113" s="5"/>
      <c r="G1113" s="5"/>
      <c r="H1113" s="5"/>
      <c r="I1113" s="5"/>
      <c r="J1113" s="5"/>
      <c r="K1113" s="21"/>
      <c r="L1113" s="5"/>
      <c r="M1113" s="5"/>
      <c r="N1113" s="5"/>
      <c r="O1113" s="21"/>
      <c r="P1113" s="5"/>
      <c r="Q1113" s="5"/>
      <c r="R1113" s="5"/>
      <c r="S1113" s="5"/>
    </row>
    <row r="1114" spans="1:19">
      <c r="A1114" s="5"/>
      <c r="B1114" s="5"/>
      <c r="C1114" s="5"/>
      <c r="D1114" s="5"/>
      <c r="E1114" s="5"/>
      <c r="F1114" s="5"/>
      <c r="G1114" s="5"/>
      <c r="H1114" s="5"/>
      <c r="I1114" s="5"/>
      <c r="J1114" s="5"/>
      <c r="K1114" s="21"/>
      <c r="L1114" s="5"/>
      <c r="M1114" s="5"/>
      <c r="N1114" s="5"/>
      <c r="O1114" s="21"/>
      <c r="P1114" s="5"/>
      <c r="Q1114" s="5"/>
      <c r="R1114" s="5"/>
      <c r="S1114" s="5"/>
    </row>
    <row r="1115" spans="1:19">
      <c r="A1115" s="5"/>
      <c r="B1115" s="5"/>
      <c r="C1115" s="5"/>
      <c r="D1115" s="5"/>
      <c r="E1115" s="5"/>
      <c r="F1115" s="5"/>
      <c r="G1115" s="5"/>
      <c r="H1115" s="5"/>
      <c r="I1115" s="5"/>
      <c r="J1115" s="5"/>
      <c r="K1115" s="21"/>
      <c r="L1115" s="5"/>
      <c r="M1115" s="5"/>
      <c r="N1115" s="5"/>
      <c r="O1115" s="21"/>
      <c r="P1115" s="5"/>
      <c r="Q1115" s="5"/>
      <c r="R1115" s="5"/>
      <c r="S1115" s="5"/>
    </row>
    <row r="1116" spans="1:19">
      <c r="A1116" s="5"/>
      <c r="B1116" s="5"/>
      <c r="C1116" s="5"/>
      <c r="D1116" s="5"/>
      <c r="E1116" s="5"/>
      <c r="F1116" s="5"/>
      <c r="G1116" s="5"/>
      <c r="H1116" s="5"/>
      <c r="I1116" s="5"/>
      <c r="J1116" s="5"/>
      <c r="K1116" s="21"/>
      <c r="L1116" s="5"/>
      <c r="M1116" s="5"/>
      <c r="N1116" s="5"/>
      <c r="O1116" s="21"/>
      <c r="P1116" s="5"/>
      <c r="Q1116" s="5"/>
      <c r="R1116" s="5"/>
      <c r="S1116" s="5"/>
    </row>
    <row r="1117" spans="1:19">
      <c r="A1117" s="5"/>
      <c r="B1117" s="5"/>
      <c r="C1117" s="5"/>
      <c r="D1117" s="5"/>
      <c r="E1117" s="5"/>
      <c r="F1117" s="5"/>
      <c r="G1117" s="5"/>
      <c r="H1117" s="5"/>
      <c r="I1117" s="5"/>
      <c r="J1117" s="5"/>
      <c r="K1117" s="21"/>
      <c r="L1117" s="5"/>
      <c r="M1117" s="5"/>
      <c r="N1117" s="5"/>
      <c r="O1117" s="21"/>
      <c r="P1117" s="5"/>
      <c r="Q1117" s="5"/>
      <c r="R1117" s="5"/>
      <c r="S1117" s="5"/>
    </row>
    <row r="1118" spans="1:19">
      <c r="A1118" s="5"/>
      <c r="B1118" s="5"/>
      <c r="C1118" s="5"/>
      <c r="D1118" s="5"/>
      <c r="E1118" s="5"/>
      <c r="F1118" s="5"/>
      <c r="G1118" s="5"/>
      <c r="H1118" s="5"/>
      <c r="I1118" s="5"/>
      <c r="J1118" s="5"/>
      <c r="K1118" s="21"/>
      <c r="L1118" s="5"/>
      <c r="M1118" s="5"/>
      <c r="N1118" s="5"/>
      <c r="O1118" s="21"/>
      <c r="P1118" s="5"/>
      <c r="Q1118" s="5"/>
      <c r="R1118" s="5"/>
      <c r="S1118" s="5"/>
    </row>
    <row r="1119" spans="1:19">
      <c r="A1119" s="5"/>
      <c r="B1119" s="5"/>
      <c r="C1119" s="5"/>
      <c r="D1119" s="5"/>
      <c r="E1119" s="5"/>
      <c r="F1119" s="5"/>
      <c r="G1119" s="5"/>
      <c r="H1119" s="5"/>
      <c r="I1119" s="5"/>
      <c r="J1119" s="5"/>
      <c r="K1119" s="21"/>
      <c r="L1119" s="5"/>
      <c r="M1119" s="5"/>
      <c r="N1119" s="5"/>
      <c r="O1119" s="21"/>
      <c r="P1119" s="5"/>
      <c r="Q1119" s="5"/>
      <c r="R1119" s="5"/>
      <c r="S1119" s="5"/>
    </row>
    <row r="1120" spans="1:19">
      <c r="A1120" s="5"/>
      <c r="B1120" s="5"/>
      <c r="C1120" s="5"/>
      <c r="D1120" s="5"/>
      <c r="E1120" s="5"/>
      <c r="F1120" s="5"/>
      <c r="G1120" s="5"/>
      <c r="H1120" s="5"/>
      <c r="I1120" s="5"/>
      <c r="J1120" s="5"/>
      <c r="K1120" s="21"/>
      <c r="L1120" s="5"/>
      <c r="M1120" s="5"/>
      <c r="N1120" s="5"/>
      <c r="O1120" s="21"/>
      <c r="P1120" s="5"/>
      <c r="Q1120" s="5"/>
      <c r="R1120" s="5"/>
      <c r="S1120" s="5"/>
    </row>
    <row r="1121" spans="1:19">
      <c r="A1121" s="5"/>
      <c r="B1121" s="5"/>
      <c r="C1121" s="5"/>
      <c r="D1121" s="5"/>
      <c r="E1121" s="5"/>
      <c r="F1121" s="5"/>
      <c r="G1121" s="5"/>
      <c r="H1121" s="5"/>
      <c r="I1121" s="5"/>
      <c r="J1121" s="5"/>
      <c r="K1121" s="21"/>
      <c r="L1121" s="5"/>
      <c r="M1121" s="5"/>
      <c r="N1121" s="5"/>
      <c r="O1121" s="21"/>
      <c r="P1121" s="5"/>
      <c r="Q1121" s="5"/>
      <c r="R1121" s="5"/>
      <c r="S1121" s="5"/>
    </row>
    <row r="1122" spans="1:19">
      <c r="A1122" s="5"/>
      <c r="B1122" s="5"/>
      <c r="C1122" s="5"/>
      <c r="D1122" s="5"/>
      <c r="E1122" s="5"/>
      <c r="F1122" s="5"/>
      <c r="G1122" s="5"/>
      <c r="H1122" s="5"/>
      <c r="I1122" s="5"/>
      <c r="J1122" s="5"/>
      <c r="K1122" s="21"/>
      <c r="L1122" s="5"/>
      <c r="M1122" s="5"/>
      <c r="N1122" s="5"/>
      <c r="O1122" s="21"/>
      <c r="P1122" s="5"/>
      <c r="Q1122" s="5"/>
      <c r="R1122" s="5"/>
      <c r="S1122" s="5"/>
    </row>
    <row r="1123" spans="1:19">
      <c r="A1123" s="5"/>
      <c r="B1123" s="5"/>
      <c r="C1123" s="5"/>
      <c r="D1123" s="5"/>
      <c r="E1123" s="5"/>
      <c r="F1123" s="5"/>
      <c r="G1123" s="5"/>
      <c r="H1123" s="5"/>
      <c r="I1123" s="5"/>
      <c r="J1123" s="5"/>
      <c r="K1123" s="21"/>
      <c r="L1123" s="5"/>
      <c r="M1123" s="5"/>
      <c r="N1123" s="5"/>
      <c r="O1123" s="21"/>
      <c r="P1123" s="5"/>
      <c r="Q1123" s="5"/>
      <c r="R1123" s="5"/>
      <c r="S1123" s="5"/>
    </row>
    <row r="1124" spans="1:19">
      <c r="A1124" s="5"/>
      <c r="B1124" s="5"/>
      <c r="C1124" s="5"/>
      <c r="D1124" s="5"/>
      <c r="E1124" s="5"/>
      <c r="F1124" s="5"/>
      <c r="G1124" s="5"/>
      <c r="H1124" s="5"/>
      <c r="I1124" s="5"/>
      <c r="J1124" s="5"/>
      <c r="K1124" s="21"/>
      <c r="L1124" s="5"/>
      <c r="M1124" s="5"/>
      <c r="N1124" s="5"/>
      <c r="O1124" s="21"/>
      <c r="P1124" s="5"/>
      <c r="Q1124" s="5"/>
      <c r="R1124" s="5"/>
      <c r="S1124" s="5"/>
    </row>
    <row r="1125" spans="1:19">
      <c r="A1125" s="5"/>
      <c r="B1125" s="5"/>
      <c r="C1125" s="5"/>
      <c r="D1125" s="5"/>
      <c r="E1125" s="5"/>
      <c r="F1125" s="5"/>
      <c r="G1125" s="5"/>
      <c r="H1125" s="5"/>
      <c r="I1125" s="5"/>
      <c r="J1125" s="5"/>
      <c r="K1125" s="21"/>
      <c r="L1125" s="5"/>
      <c r="M1125" s="5"/>
      <c r="N1125" s="5"/>
      <c r="O1125" s="21"/>
      <c r="P1125" s="5"/>
      <c r="Q1125" s="5"/>
      <c r="R1125" s="5"/>
      <c r="S1125" s="5"/>
    </row>
    <row r="1126" spans="1:19">
      <c r="A1126" s="5"/>
      <c r="B1126" s="5"/>
      <c r="C1126" s="5"/>
      <c r="D1126" s="5"/>
      <c r="E1126" s="5"/>
      <c r="F1126" s="5"/>
      <c r="G1126" s="5"/>
      <c r="H1126" s="5"/>
      <c r="I1126" s="5"/>
      <c r="J1126" s="5"/>
      <c r="K1126" s="21"/>
      <c r="L1126" s="5"/>
      <c r="M1126" s="5"/>
      <c r="N1126" s="5"/>
      <c r="O1126" s="21"/>
      <c r="P1126" s="5"/>
      <c r="Q1126" s="5"/>
      <c r="R1126" s="5"/>
      <c r="S1126" s="5"/>
    </row>
    <row r="1127" spans="1:19">
      <c r="A1127" s="5"/>
      <c r="B1127" s="5"/>
      <c r="C1127" s="5"/>
      <c r="D1127" s="5"/>
      <c r="E1127" s="5"/>
      <c r="F1127" s="5"/>
      <c r="G1127" s="5"/>
      <c r="H1127" s="5"/>
      <c r="I1127" s="5"/>
      <c r="J1127" s="5"/>
      <c r="K1127" s="21"/>
      <c r="L1127" s="5"/>
      <c r="M1127" s="5"/>
      <c r="N1127" s="5"/>
      <c r="O1127" s="21"/>
      <c r="P1127" s="5"/>
      <c r="Q1127" s="5"/>
      <c r="R1127" s="5"/>
      <c r="S1127" s="5"/>
    </row>
    <row r="1128" spans="1:19">
      <c r="A1128" s="5"/>
      <c r="B1128" s="5"/>
      <c r="C1128" s="5"/>
      <c r="D1128" s="5"/>
      <c r="E1128" s="5"/>
      <c r="F1128" s="5"/>
      <c r="G1128" s="5"/>
      <c r="H1128" s="5"/>
      <c r="I1128" s="5"/>
      <c r="J1128" s="5"/>
      <c r="K1128" s="21"/>
      <c r="L1128" s="5"/>
      <c r="M1128" s="5"/>
      <c r="N1128" s="5"/>
      <c r="O1128" s="21"/>
      <c r="P1128" s="5"/>
      <c r="Q1128" s="5"/>
      <c r="R1128" s="5"/>
      <c r="S1128" s="5"/>
    </row>
    <row r="1129" spans="1:19">
      <c r="A1129" s="5"/>
      <c r="B1129" s="5"/>
      <c r="C1129" s="5"/>
      <c r="D1129" s="5"/>
      <c r="E1129" s="5"/>
      <c r="F1129" s="5"/>
      <c r="G1129" s="5"/>
      <c r="H1129" s="5"/>
      <c r="I1129" s="5"/>
      <c r="J1129" s="5"/>
      <c r="K1129" s="21"/>
      <c r="L1129" s="5"/>
      <c r="M1129" s="5"/>
      <c r="N1129" s="5"/>
      <c r="O1129" s="21"/>
      <c r="P1129" s="5"/>
      <c r="Q1129" s="5"/>
      <c r="R1129" s="5"/>
      <c r="S1129" s="5"/>
    </row>
    <row r="1130" spans="1:19">
      <c r="A1130" s="5"/>
      <c r="B1130" s="5"/>
      <c r="C1130" s="5"/>
      <c r="D1130" s="5"/>
      <c r="E1130" s="5"/>
      <c r="F1130" s="5"/>
      <c r="G1130" s="5"/>
      <c r="H1130" s="5"/>
      <c r="I1130" s="5"/>
      <c r="J1130" s="5"/>
      <c r="K1130" s="21"/>
      <c r="L1130" s="5"/>
      <c r="M1130" s="5"/>
      <c r="N1130" s="5"/>
      <c r="O1130" s="21"/>
      <c r="P1130" s="5"/>
      <c r="Q1130" s="5"/>
      <c r="R1130" s="5"/>
      <c r="S1130" s="5"/>
    </row>
    <row r="1131" spans="1:19">
      <c r="A1131" s="5"/>
      <c r="B1131" s="5"/>
      <c r="C1131" s="5"/>
      <c r="D1131" s="5"/>
      <c r="E1131" s="5"/>
      <c r="F1131" s="5"/>
      <c r="G1131" s="5"/>
      <c r="H1131" s="5"/>
      <c r="I1131" s="5"/>
      <c r="J1131" s="5"/>
      <c r="K1131" s="21"/>
      <c r="L1131" s="5"/>
      <c r="M1131" s="5"/>
      <c r="N1131" s="5"/>
      <c r="O1131" s="21"/>
      <c r="P1131" s="5"/>
      <c r="Q1131" s="5"/>
      <c r="R1131" s="5"/>
      <c r="S1131" s="5"/>
    </row>
    <row r="1132" spans="1:19">
      <c r="A1132" s="5"/>
      <c r="B1132" s="5"/>
      <c r="C1132" s="5"/>
      <c r="D1132" s="5"/>
      <c r="E1132" s="5"/>
      <c r="F1132" s="5"/>
      <c r="G1132" s="5"/>
      <c r="H1132" s="5"/>
      <c r="I1132" s="5"/>
      <c r="J1132" s="5"/>
      <c r="K1132" s="21"/>
      <c r="L1132" s="5"/>
      <c r="M1132" s="5"/>
      <c r="N1132" s="5"/>
      <c r="O1132" s="21"/>
      <c r="P1132" s="5"/>
      <c r="Q1132" s="5"/>
      <c r="R1132" s="5"/>
      <c r="S1132" s="5"/>
    </row>
    <row r="1133" spans="1:19">
      <c r="A1133" s="5"/>
      <c r="B1133" s="5"/>
      <c r="C1133" s="5"/>
      <c r="D1133" s="5"/>
      <c r="E1133" s="5"/>
      <c r="F1133" s="5"/>
      <c r="G1133" s="5"/>
      <c r="H1133" s="5"/>
      <c r="I1133" s="5"/>
      <c r="J1133" s="5"/>
      <c r="K1133" s="21"/>
      <c r="L1133" s="5"/>
      <c r="M1133" s="5"/>
      <c r="N1133" s="5"/>
      <c r="O1133" s="21"/>
      <c r="P1133" s="5"/>
      <c r="Q1133" s="5"/>
      <c r="R1133" s="5"/>
      <c r="S1133" s="5"/>
    </row>
    <row r="1134" spans="1:19">
      <c r="A1134" s="5"/>
      <c r="B1134" s="5"/>
      <c r="C1134" s="5"/>
      <c r="D1134" s="5"/>
      <c r="E1134" s="5"/>
      <c r="F1134" s="5"/>
      <c r="G1134" s="5"/>
      <c r="H1134" s="5"/>
      <c r="I1134" s="5"/>
      <c r="J1134" s="5"/>
      <c r="K1134" s="21"/>
      <c r="L1134" s="5"/>
      <c r="M1134" s="5"/>
      <c r="N1134" s="5"/>
      <c r="O1134" s="21"/>
      <c r="P1134" s="5"/>
      <c r="Q1134" s="5"/>
      <c r="R1134" s="5"/>
      <c r="S1134" s="5"/>
    </row>
    <row r="1135" spans="1:19">
      <c r="A1135" s="5"/>
      <c r="B1135" s="5"/>
      <c r="C1135" s="5"/>
      <c r="D1135" s="5"/>
      <c r="E1135" s="5"/>
      <c r="F1135" s="5"/>
      <c r="G1135" s="5"/>
      <c r="H1135" s="5"/>
      <c r="I1135" s="5"/>
      <c r="J1135" s="5"/>
      <c r="K1135" s="21"/>
      <c r="L1135" s="5"/>
      <c r="M1135" s="5"/>
      <c r="N1135" s="5"/>
      <c r="O1135" s="21"/>
      <c r="P1135" s="5"/>
      <c r="Q1135" s="5"/>
      <c r="R1135" s="5"/>
      <c r="S1135" s="5"/>
    </row>
    <row r="1136" spans="1:19">
      <c r="A1136" s="5"/>
      <c r="B1136" s="5"/>
      <c r="C1136" s="5"/>
      <c r="D1136" s="5"/>
      <c r="E1136" s="5"/>
      <c r="F1136" s="5"/>
      <c r="G1136" s="5"/>
      <c r="H1136" s="5"/>
      <c r="I1136" s="5"/>
      <c r="J1136" s="5"/>
      <c r="K1136" s="21"/>
      <c r="L1136" s="5"/>
      <c r="M1136" s="5"/>
      <c r="N1136" s="5"/>
      <c r="O1136" s="21"/>
      <c r="P1136" s="5"/>
      <c r="Q1136" s="5"/>
      <c r="R1136" s="5"/>
      <c r="S1136" s="5"/>
    </row>
    <row r="1137" spans="1:19">
      <c r="A1137" s="5"/>
      <c r="B1137" s="5"/>
      <c r="C1137" s="5"/>
      <c r="D1137" s="5"/>
      <c r="E1137" s="5"/>
      <c r="F1137" s="5"/>
      <c r="G1137" s="5"/>
      <c r="H1137" s="5"/>
      <c r="I1137" s="5"/>
      <c r="J1137" s="5"/>
      <c r="K1137" s="21"/>
      <c r="L1137" s="5"/>
      <c r="M1137" s="5"/>
      <c r="N1137" s="5"/>
      <c r="O1137" s="21"/>
      <c r="P1137" s="5"/>
      <c r="Q1137" s="5"/>
      <c r="R1137" s="5"/>
      <c r="S1137" s="5"/>
    </row>
    <row r="1138" spans="1:19">
      <c r="A1138" s="5"/>
      <c r="B1138" s="5"/>
      <c r="C1138" s="5"/>
      <c r="D1138" s="5"/>
      <c r="E1138" s="5"/>
      <c r="F1138" s="5"/>
      <c r="G1138" s="5"/>
      <c r="H1138" s="5"/>
      <c r="I1138" s="5"/>
      <c r="J1138" s="5"/>
      <c r="K1138" s="21"/>
      <c r="L1138" s="5"/>
      <c r="M1138" s="5"/>
      <c r="N1138" s="5"/>
      <c r="O1138" s="21"/>
      <c r="P1138" s="5"/>
      <c r="Q1138" s="5"/>
      <c r="R1138" s="5"/>
      <c r="S1138" s="5"/>
    </row>
    <row r="1139" spans="1:19">
      <c r="A1139" s="5"/>
      <c r="B1139" s="5"/>
      <c r="C1139" s="5"/>
      <c r="D1139" s="5"/>
      <c r="E1139" s="5"/>
      <c r="F1139" s="5"/>
      <c r="G1139" s="5"/>
      <c r="H1139" s="5"/>
      <c r="I1139" s="5"/>
      <c r="J1139" s="5"/>
      <c r="K1139" s="21"/>
      <c r="L1139" s="5"/>
      <c r="M1139" s="5"/>
      <c r="N1139" s="5"/>
      <c r="O1139" s="21"/>
      <c r="P1139" s="5"/>
      <c r="Q1139" s="5"/>
      <c r="R1139" s="5"/>
      <c r="S1139" s="5"/>
    </row>
    <row r="1140" spans="1:19">
      <c r="A1140" s="5"/>
      <c r="B1140" s="5"/>
      <c r="C1140" s="5"/>
      <c r="D1140" s="5"/>
      <c r="E1140" s="5"/>
      <c r="F1140" s="5"/>
      <c r="G1140" s="5"/>
      <c r="H1140" s="5"/>
      <c r="I1140" s="5"/>
      <c r="J1140" s="5"/>
      <c r="K1140" s="21"/>
      <c r="L1140" s="5"/>
      <c r="M1140" s="5"/>
      <c r="N1140" s="5"/>
      <c r="O1140" s="21"/>
      <c r="P1140" s="5"/>
      <c r="Q1140" s="5"/>
      <c r="R1140" s="5"/>
      <c r="S1140" s="5"/>
    </row>
    <row r="1141" spans="1:19">
      <c r="A1141" s="5"/>
      <c r="B1141" s="5"/>
      <c r="C1141" s="5"/>
      <c r="D1141" s="5"/>
      <c r="E1141" s="5"/>
      <c r="F1141" s="5"/>
      <c r="G1141" s="5"/>
      <c r="H1141" s="5"/>
      <c r="I1141" s="5"/>
      <c r="J1141" s="5"/>
      <c r="K1141" s="21"/>
      <c r="L1141" s="5"/>
      <c r="M1141" s="5"/>
      <c r="N1141" s="5"/>
      <c r="O1141" s="21"/>
      <c r="P1141" s="5"/>
      <c r="Q1141" s="5"/>
      <c r="R1141" s="5"/>
      <c r="S1141" s="5"/>
    </row>
    <row r="1142" spans="1:19">
      <c r="A1142" s="5"/>
      <c r="B1142" s="5"/>
      <c r="C1142" s="5"/>
      <c r="D1142" s="5"/>
      <c r="E1142" s="5"/>
      <c r="F1142" s="5"/>
      <c r="G1142" s="5"/>
      <c r="H1142" s="5"/>
      <c r="I1142" s="5"/>
      <c r="J1142" s="5"/>
      <c r="K1142" s="21"/>
      <c r="L1142" s="5"/>
      <c r="M1142" s="5"/>
      <c r="N1142" s="5"/>
      <c r="O1142" s="21"/>
      <c r="P1142" s="5"/>
      <c r="Q1142" s="5"/>
      <c r="R1142" s="5"/>
      <c r="S1142" s="5"/>
    </row>
    <row r="1143" spans="1:19">
      <c r="A1143" s="5"/>
      <c r="B1143" s="5"/>
      <c r="C1143" s="5"/>
      <c r="D1143" s="5"/>
      <c r="E1143" s="5"/>
      <c r="F1143" s="5"/>
      <c r="G1143" s="5"/>
      <c r="H1143" s="5"/>
      <c r="I1143" s="5"/>
      <c r="J1143" s="5"/>
      <c r="K1143" s="21"/>
      <c r="L1143" s="5"/>
      <c r="M1143" s="5"/>
      <c r="N1143" s="5"/>
      <c r="O1143" s="21"/>
      <c r="P1143" s="5"/>
      <c r="Q1143" s="5"/>
      <c r="R1143" s="5"/>
      <c r="S1143" s="5"/>
    </row>
    <row r="1144" spans="1:19">
      <c r="A1144" s="5"/>
      <c r="B1144" s="5"/>
      <c r="C1144" s="5"/>
      <c r="D1144" s="5"/>
      <c r="E1144" s="5"/>
      <c r="F1144" s="5"/>
      <c r="G1144" s="5"/>
      <c r="H1144" s="5"/>
      <c r="I1144" s="5"/>
      <c r="J1144" s="5"/>
      <c r="K1144" s="21"/>
      <c r="L1144" s="5"/>
      <c r="M1144" s="5"/>
      <c r="N1144" s="5"/>
      <c r="O1144" s="21"/>
      <c r="P1144" s="5"/>
      <c r="Q1144" s="5"/>
      <c r="R1144" s="5"/>
      <c r="S1144" s="5"/>
    </row>
    <row r="1145" spans="1:19">
      <c r="A1145" s="5"/>
      <c r="B1145" s="5"/>
      <c r="C1145" s="5"/>
      <c r="D1145" s="5"/>
      <c r="E1145" s="5"/>
      <c r="F1145" s="5"/>
      <c r="G1145" s="5"/>
      <c r="H1145" s="5"/>
      <c r="I1145" s="5"/>
      <c r="J1145" s="5"/>
      <c r="K1145" s="21"/>
      <c r="L1145" s="5"/>
      <c r="M1145" s="5"/>
      <c r="N1145" s="5"/>
      <c r="O1145" s="21"/>
      <c r="P1145" s="5"/>
      <c r="Q1145" s="5"/>
      <c r="R1145" s="5"/>
      <c r="S1145" s="5"/>
    </row>
    <row r="1146" spans="1:19">
      <c r="A1146" s="5"/>
      <c r="B1146" s="5"/>
      <c r="C1146" s="5"/>
      <c r="D1146" s="5"/>
      <c r="E1146" s="5"/>
      <c r="F1146" s="5"/>
      <c r="G1146" s="5"/>
      <c r="H1146" s="5"/>
      <c r="I1146" s="5"/>
      <c r="J1146" s="5"/>
      <c r="K1146" s="21"/>
      <c r="L1146" s="5"/>
      <c r="M1146" s="5"/>
      <c r="N1146" s="5"/>
      <c r="O1146" s="21"/>
      <c r="P1146" s="5"/>
      <c r="Q1146" s="5"/>
      <c r="R1146" s="5"/>
      <c r="S1146" s="5"/>
    </row>
    <row r="1147" spans="1:19">
      <c r="A1147" s="5"/>
      <c r="B1147" s="5"/>
      <c r="C1147" s="5"/>
      <c r="D1147" s="5"/>
      <c r="E1147" s="5"/>
      <c r="F1147" s="5"/>
      <c r="G1147" s="5"/>
      <c r="H1147" s="5"/>
      <c r="I1147" s="5"/>
      <c r="J1147" s="5"/>
      <c r="K1147" s="21"/>
      <c r="L1147" s="5"/>
      <c r="M1147" s="5"/>
      <c r="N1147" s="5"/>
      <c r="O1147" s="21"/>
      <c r="P1147" s="5"/>
      <c r="Q1147" s="5"/>
      <c r="R1147" s="5"/>
      <c r="S1147" s="5"/>
    </row>
    <row r="1148" spans="1:19">
      <c r="A1148" s="5"/>
      <c r="B1148" s="5"/>
      <c r="C1148" s="5"/>
      <c r="D1148" s="5"/>
      <c r="E1148" s="5"/>
      <c r="F1148" s="5"/>
      <c r="G1148" s="5"/>
      <c r="H1148" s="5"/>
      <c r="I1148" s="5"/>
      <c r="J1148" s="5"/>
      <c r="K1148" s="21"/>
      <c r="L1148" s="5"/>
      <c r="M1148" s="5"/>
      <c r="N1148" s="5"/>
      <c r="O1148" s="21"/>
      <c r="P1148" s="5"/>
      <c r="Q1148" s="5"/>
      <c r="R1148" s="5"/>
      <c r="S1148" s="5"/>
    </row>
    <row r="1149" spans="1:19">
      <c r="A1149" s="5"/>
      <c r="B1149" s="5"/>
      <c r="C1149" s="5"/>
      <c r="D1149" s="5"/>
      <c r="E1149" s="5"/>
      <c r="F1149" s="5"/>
      <c r="G1149" s="5"/>
      <c r="H1149" s="5"/>
      <c r="I1149" s="5"/>
      <c r="J1149" s="5"/>
      <c r="K1149" s="21"/>
      <c r="L1149" s="5"/>
      <c r="M1149" s="5"/>
      <c r="N1149" s="5"/>
      <c r="O1149" s="21"/>
      <c r="P1149" s="5"/>
      <c r="Q1149" s="5"/>
      <c r="R1149" s="5"/>
      <c r="S1149" s="5"/>
    </row>
    <row r="1150" spans="1:19">
      <c r="A1150" s="5"/>
      <c r="B1150" s="5"/>
      <c r="C1150" s="5"/>
      <c r="D1150" s="5"/>
      <c r="E1150" s="5"/>
      <c r="F1150" s="5"/>
      <c r="G1150" s="5"/>
      <c r="H1150" s="5"/>
      <c r="I1150" s="5"/>
      <c r="J1150" s="5"/>
      <c r="K1150" s="21"/>
      <c r="L1150" s="5"/>
      <c r="M1150" s="5"/>
      <c r="N1150" s="5"/>
      <c r="O1150" s="21"/>
      <c r="P1150" s="5"/>
      <c r="Q1150" s="5"/>
      <c r="R1150" s="5"/>
      <c r="S1150" s="5"/>
    </row>
    <row r="1151" spans="1:19">
      <c r="A1151" s="5"/>
      <c r="B1151" s="5"/>
      <c r="C1151" s="5"/>
      <c r="D1151" s="5"/>
      <c r="E1151" s="5"/>
      <c r="F1151" s="5"/>
      <c r="G1151" s="5"/>
      <c r="H1151" s="5"/>
      <c r="I1151" s="5"/>
      <c r="J1151" s="5"/>
      <c r="K1151" s="21"/>
      <c r="L1151" s="5"/>
      <c r="M1151" s="5"/>
      <c r="N1151" s="5"/>
      <c r="O1151" s="21"/>
      <c r="P1151" s="5"/>
      <c r="Q1151" s="5"/>
      <c r="R1151" s="5"/>
      <c r="S1151" s="5"/>
    </row>
    <row r="1152" spans="1:19">
      <c r="A1152" s="5"/>
      <c r="B1152" s="5"/>
      <c r="C1152" s="5"/>
      <c r="D1152" s="5"/>
      <c r="E1152" s="5"/>
      <c r="F1152" s="5"/>
      <c r="G1152" s="5"/>
      <c r="H1152" s="5"/>
      <c r="I1152" s="5"/>
      <c r="J1152" s="5"/>
      <c r="K1152" s="21"/>
      <c r="L1152" s="5"/>
      <c r="M1152" s="5"/>
      <c r="N1152" s="5"/>
      <c r="O1152" s="21"/>
      <c r="P1152" s="5"/>
      <c r="Q1152" s="5"/>
      <c r="R1152" s="5"/>
      <c r="S1152" s="5"/>
    </row>
    <row r="1153" spans="1:19">
      <c r="A1153" s="5"/>
      <c r="B1153" s="5"/>
      <c r="C1153" s="5"/>
      <c r="D1153" s="5"/>
      <c r="E1153" s="5"/>
      <c r="F1153" s="5"/>
      <c r="G1153" s="5"/>
      <c r="H1153" s="5"/>
      <c r="I1153" s="5"/>
      <c r="J1153" s="5"/>
      <c r="K1153" s="21"/>
      <c r="L1153" s="5"/>
      <c r="M1153" s="5"/>
      <c r="N1153" s="5"/>
      <c r="O1153" s="21"/>
      <c r="P1153" s="5"/>
      <c r="Q1153" s="5"/>
      <c r="R1153" s="5"/>
      <c r="S1153" s="5"/>
    </row>
    <row r="1154" spans="1:19">
      <c r="A1154" s="5"/>
      <c r="B1154" s="5"/>
      <c r="C1154" s="5"/>
      <c r="D1154" s="5"/>
      <c r="E1154" s="5"/>
      <c r="F1154" s="5"/>
      <c r="G1154" s="5"/>
      <c r="H1154" s="5"/>
      <c r="I1154" s="5"/>
      <c r="J1154" s="5"/>
      <c r="K1154" s="21"/>
      <c r="L1154" s="5"/>
      <c r="M1154" s="5"/>
      <c r="N1154" s="5"/>
      <c r="O1154" s="21"/>
      <c r="P1154" s="5"/>
      <c r="Q1154" s="5"/>
      <c r="R1154" s="5"/>
      <c r="S1154" s="5"/>
    </row>
    <row r="1155" spans="1:19">
      <c r="A1155" s="5"/>
      <c r="B1155" s="5"/>
      <c r="C1155" s="5"/>
      <c r="D1155" s="5"/>
      <c r="E1155" s="5"/>
      <c r="F1155" s="5"/>
      <c r="G1155" s="5"/>
      <c r="H1155" s="5"/>
      <c r="I1155" s="5"/>
      <c r="J1155" s="5"/>
      <c r="K1155" s="21"/>
      <c r="L1155" s="5"/>
      <c r="M1155" s="5"/>
      <c r="N1155" s="5"/>
      <c r="O1155" s="21"/>
      <c r="P1155" s="5"/>
      <c r="Q1155" s="5"/>
      <c r="R1155" s="5"/>
      <c r="S1155" s="5"/>
    </row>
    <row r="1156" spans="1:19">
      <c r="A1156" s="5"/>
      <c r="B1156" s="5"/>
      <c r="C1156" s="5"/>
      <c r="D1156" s="5"/>
      <c r="E1156" s="5"/>
      <c r="F1156" s="5"/>
      <c r="G1156" s="5"/>
      <c r="H1156" s="5"/>
      <c r="I1156" s="5"/>
      <c r="J1156" s="5"/>
      <c r="K1156" s="21"/>
      <c r="L1156" s="5"/>
      <c r="M1156" s="5"/>
      <c r="N1156" s="5"/>
      <c r="O1156" s="21"/>
      <c r="P1156" s="5"/>
      <c r="Q1156" s="5"/>
      <c r="R1156" s="5"/>
      <c r="S1156" s="5"/>
    </row>
    <row r="1157" spans="1:19">
      <c r="A1157" s="5"/>
      <c r="B1157" s="5"/>
      <c r="C1157" s="5"/>
      <c r="D1157" s="5"/>
      <c r="E1157" s="5"/>
      <c r="F1157" s="5"/>
      <c r="G1157" s="5"/>
      <c r="H1157" s="5"/>
      <c r="I1157" s="5"/>
      <c r="J1157" s="5"/>
      <c r="K1157" s="21"/>
      <c r="L1157" s="5"/>
      <c r="M1157" s="5"/>
      <c r="N1157" s="5"/>
      <c r="O1157" s="21"/>
      <c r="P1157" s="5"/>
      <c r="Q1157" s="5"/>
      <c r="R1157" s="5"/>
      <c r="S1157" s="5"/>
    </row>
    <row r="1158" spans="1:19">
      <c r="A1158" s="5"/>
      <c r="B1158" s="5"/>
      <c r="C1158" s="5"/>
      <c r="D1158" s="5"/>
      <c r="E1158" s="5"/>
      <c r="F1158" s="5"/>
      <c r="G1158" s="5"/>
      <c r="H1158" s="5"/>
      <c r="I1158" s="5"/>
      <c r="J1158" s="5"/>
      <c r="K1158" s="21"/>
      <c r="L1158" s="5"/>
      <c r="M1158" s="5"/>
      <c r="N1158" s="5"/>
      <c r="O1158" s="21"/>
      <c r="P1158" s="5"/>
      <c r="Q1158" s="5"/>
      <c r="R1158" s="5"/>
      <c r="S1158" s="5"/>
    </row>
    <row r="1159" spans="1:19">
      <c r="A1159" s="5"/>
      <c r="B1159" s="5"/>
      <c r="C1159" s="5"/>
      <c r="D1159" s="5"/>
      <c r="E1159" s="5"/>
      <c r="F1159" s="5"/>
      <c r="G1159" s="5"/>
      <c r="H1159" s="5"/>
      <c r="I1159" s="5"/>
      <c r="J1159" s="5"/>
      <c r="K1159" s="21"/>
      <c r="L1159" s="5"/>
      <c r="M1159" s="5"/>
      <c r="N1159" s="5"/>
      <c r="O1159" s="21"/>
      <c r="P1159" s="5"/>
      <c r="Q1159" s="5"/>
      <c r="R1159" s="5"/>
      <c r="S1159" s="5"/>
    </row>
    <row r="1160" spans="1:19">
      <c r="A1160" s="5"/>
      <c r="B1160" s="5"/>
      <c r="C1160" s="5"/>
      <c r="D1160" s="5"/>
      <c r="E1160" s="5"/>
      <c r="F1160" s="5"/>
      <c r="G1160" s="5"/>
      <c r="H1160" s="5"/>
      <c r="I1160" s="5"/>
      <c r="J1160" s="5"/>
      <c r="K1160" s="21"/>
      <c r="L1160" s="5"/>
      <c r="M1160" s="5"/>
      <c r="N1160" s="5"/>
      <c r="O1160" s="21"/>
      <c r="P1160" s="5"/>
      <c r="Q1160" s="5"/>
      <c r="R1160" s="5"/>
      <c r="S1160" s="5"/>
    </row>
    <row r="1161" spans="1:19">
      <c r="A1161" s="5"/>
      <c r="B1161" s="5"/>
      <c r="C1161" s="5"/>
      <c r="D1161" s="5"/>
      <c r="E1161" s="5"/>
      <c r="F1161" s="5"/>
      <c r="G1161" s="5"/>
      <c r="H1161" s="5"/>
      <c r="I1161" s="5"/>
      <c r="J1161" s="5"/>
      <c r="K1161" s="21"/>
      <c r="L1161" s="5"/>
      <c r="M1161" s="5"/>
      <c r="N1161" s="5"/>
      <c r="O1161" s="21"/>
      <c r="P1161" s="5"/>
      <c r="Q1161" s="5"/>
      <c r="R1161" s="5"/>
      <c r="S1161" s="5"/>
    </row>
    <row r="1162" spans="1:19">
      <c r="A1162" s="5"/>
      <c r="B1162" s="5"/>
      <c r="C1162" s="5"/>
      <c r="D1162" s="5"/>
      <c r="E1162" s="5"/>
      <c r="F1162" s="5"/>
      <c r="G1162" s="5"/>
      <c r="H1162" s="5"/>
      <c r="I1162" s="5"/>
      <c r="J1162" s="5"/>
      <c r="K1162" s="21"/>
      <c r="L1162" s="5"/>
      <c r="M1162" s="5"/>
      <c r="N1162" s="5"/>
      <c r="O1162" s="21"/>
      <c r="P1162" s="5"/>
      <c r="Q1162" s="5"/>
      <c r="R1162" s="5"/>
      <c r="S1162" s="5"/>
    </row>
    <row r="1163" spans="1:19">
      <c r="A1163" s="5"/>
      <c r="B1163" s="5"/>
      <c r="C1163" s="5"/>
      <c r="D1163" s="5"/>
      <c r="E1163" s="5"/>
      <c r="F1163" s="5"/>
      <c r="G1163" s="5"/>
      <c r="H1163" s="5"/>
      <c r="I1163" s="5"/>
      <c r="J1163" s="5"/>
      <c r="K1163" s="21"/>
      <c r="L1163" s="5"/>
      <c r="M1163" s="5"/>
      <c r="N1163" s="5"/>
      <c r="O1163" s="21"/>
      <c r="P1163" s="5"/>
      <c r="Q1163" s="5"/>
      <c r="R1163" s="5"/>
      <c r="S1163" s="5"/>
    </row>
    <row r="1164" spans="1:19">
      <c r="A1164" s="5"/>
      <c r="B1164" s="5"/>
      <c r="C1164" s="5"/>
      <c r="D1164" s="5"/>
      <c r="E1164" s="5"/>
      <c r="F1164" s="5"/>
      <c r="G1164" s="5"/>
      <c r="H1164" s="5"/>
      <c r="I1164" s="5"/>
      <c r="J1164" s="5"/>
      <c r="K1164" s="21"/>
      <c r="L1164" s="5"/>
      <c r="M1164" s="5"/>
      <c r="N1164" s="5"/>
      <c r="O1164" s="21"/>
      <c r="P1164" s="5"/>
      <c r="Q1164" s="5"/>
      <c r="R1164" s="5"/>
      <c r="S1164" s="5"/>
    </row>
    <row r="1165" spans="1:19">
      <c r="A1165" s="5"/>
      <c r="B1165" s="5"/>
      <c r="C1165" s="5"/>
      <c r="D1165" s="5"/>
      <c r="E1165" s="5"/>
      <c r="F1165" s="5"/>
      <c r="G1165" s="5"/>
      <c r="H1165" s="5"/>
      <c r="I1165" s="5"/>
      <c r="J1165" s="5"/>
      <c r="K1165" s="21"/>
      <c r="L1165" s="5"/>
      <c r="M1165" s="5"/>
      <c r="N1165" s="5"/>
      <c r="O1165" s="21"/>
      <c r="P1165" s="5"/>
      <c r="Q1165" s="5"/>
      <c r="R1165" s="5"/>
      <c r="S1165" s="5"/>
    </row>
    <row r="1166" spans="1:19">
      <c r="A1166" s="5"/>
      <c r="B1166" s="5"/>
      <c r="C1166" s="5"/>
      <c r="D1166" s="5"/>
      <c r="E1166" s="5"/>
      <c r="F1166" s="5"/>
      <c r="G1166" s="5"/>
      <c r="H1166" s="5"/>
      <c r="I1166" s="5"/>
      <c r="J1166" s="5"/>
      <c r="K1166" s="21"/>
      <c r="L1166" s="5"/>
      <c r="M1166" s="5"/>
      <c r="N1166" s="5"/>
      <c r="O1166" s="21"/>
      <c r="P1166" s="5"/>
      <c r="Q1166" s="5"/>
      <c r="R1166" s="5"/>
      <c r="S1166" s="5"/>
    </row>
    <row r="1167" spans="1:19">
      <c r="A1167" s="5"/>
      <c r="B1167" s="5"/>
      <c r="C1167" s="5"/>
      <c r="D1167" s="5"/>
      <c r="E1167" s="5"/>
      <c r="F1167" s="5"/>
      <c r="G1167" s="5"/>
      <c r="H1167" s="5"/>
      <c r="I1167" s="5"/>
      <c r="J1167" s="5"/>
      <c r="K1167" s="21"/>
      <c r="L1167" s="5"/>
      <c r="M1167" s="5"/>
      <c r="N1167" s="5"/>
      <c r="O1167" s="21"/>
      <c r="P1167" s="5"/>
      <c r="Q1167" s="5"/>
      <c r="R1167" s="5"/>
      <c r="S1167" s="5"/>
    </row>
    <row r="1168" spans="1:19">
      <c r="A1168" s="5"/>
      <c r="B1168" s="5"/>
      <c r="C1168" s="5"/>
      <c r="D1168" s="5"/>
      <c r="E1168" s="5"/>
      <c r="F1168" s="5"/>
      <c r="G1168" s="5"/>
      <c r="H1168" s="5"/>
      <c r="I1168" s="5"/>
      <c r="J1168" s="5"/>
      <c r="K1168" s="21"/>
      <c r="L1168" s="5"/>
      <c r="M1168" s="5"/>
      <c r="N1168" s="5"/>
      <c r="O1168" s="21"/>
      <c r="P1168" s="5"/>
      <c r="Q1168" s="5"/>
      <c r="R1168" s="5"/>
      <c r="S1168" s="5"/>
    </row>
    <row r="1169" spans="1:19">
      <c r="A1169" s="5"/>
      <c r="B1169" s="5"/>
      <c r="C1169" s="5"/>
      <c r="D1169" s="5"/>
      <c r="E1169" s="5"/>
      <c r="F1169" s="5"/>
      <c r="G1169" s="5"/>
      <c r="H1169" s="5"/>
      <c r="I1169" s="5"/>
      <c r="J1169" s="5"/>
      <c r="K1169" s="21"/>
      <c r="L1169" s="5"/>
      <c r="M1169" s="5"/>
      <c r="N1169" s="5"/>
      <c r="O1169" s="21"/>
      <c r="P1169" s="5"/>
      <c r="Q1169" s="5"/>
      <c r="R1169" s="5"/>
      <c r="S1169" s="5"/>
    </row>
    <row r="1170" spans="1:19">
      <c r="A1170" s="5"/>
      <c r="B1170" s="5"/>
      <c r="C1170" s="5"/>
      <c r="D1170" s="5"/>
      <c r="E1170" s="5"/>
      <c r="F1170" s="5"/>
      <c r="G1170" s="5"/>
      <c r="H1170" s="5"/>
      <c r="I1170" s="5"/>
      <c r="J1170" s="5"/>
      <c r="K1170" s="21"/>
      <c r="L1170" s="5"/>
      <c r="M1170" s="5"/>
      <c r="N1170" s="5"/>
      <c r="O1170" s="21"/>
      <c r="P1170" s="5"/>
      <c r="Q1170" s="5"/>
      <c r="R1170" s="5"/>
      <c r="S1170" s="5"/>
    </row>
    <row r="1171" spans="1:19">
      <c r="A1171" s="5"/>
      <c r="B1171" s="5"/>
      <c r="C1171" s="5"/>
      <c r="D1171" s="5"/>
      <c r="E1171" s="5"/>
      <c r="F1171" s="5"/>
      <c r="G1171" s="5"/>
      <c r="H1171" s="5"/>
      <c r="I1171" s="5"/>
      <c r="J1171" s="5"/>
      <c r="K1171" s="21"/>
      <c r="L1171" s="5"/>
      <c r="M1171" s="5"/>
      <c r="N1171" s="5"/>
      <c r="O1171" s="21"/>
      <c r="P1171" s="5"/>
      <c r="Q1171" s="5"/>
      <c r="R1171" s="5"/>
      <c r="S1171" s="5"/>
    </row>
    <row r="1172" spans="1:19">
      <c r="A1172" s="5"/>
      <c r="B1172" s="5"/>
      <c r="C1172" s="5"/>
      <c r="D1172" s="5"/>
      <c r="E1172" s="5"/>
      <c r="F1172" s="5"/>
      <c r="G1172" s="5"/>
      <c r="H1172" s="5"/>
      <c r="I1172" s="5"/>
      <c r="J1172" s="5"/>
      <c r="K1172" s="21"/>
      <c r="L1172" s="5"/>
      <c r="M1172" s="5"/>
      <c r="N1172" s="5"/>
      <c r="O1172" s="21"/>
      <c r="P1172" s="5"/>
      <c r="Q1172" s="5"/>
      <c r="R1172" s="5"/>
      <c r="S1172" s="5"/>
    </row>
    <row r="1173" spans="1:19">
      <c r="A1173" s="5"/>
      <c r="B1173" s="5"/>
      <c r="C1173" s="5"/>
      <c r="D1173" s="5"/>
      <c r="E1173" s="5"/>
      <c r="F1173" s="5"/>
      <c r="G1173" s="5"/>
      <c r="H1173" s="5"/>
      <c r="I1173" s="5"/>
      <c r="J1173" s="5"/>
      <c r="K1173" s="21"/>
      <c r="L1173" s="5"/>
      <c r="M1173" s="5"/>
      <c r="N1173" s="5"/>
      <c r="O1173" s="21"/>
      <c r="P1173" s="5"/>
      <c r="Q1173" s="5"/>
      <c r="R1173" s="5"/>
      <c r="S1173" s="5"/>
    </row>
    <row r="1174" spans="1:19">
      <c r="A1174" s="5"/>
      <c r="B1174" s="5"/>
      <c r="C1174" s="5"/>
      <c r="D1174" s="5"/>
      <c r="E1174" s="5"/>
      <c r="F1174" s="5"/>
      <c r="G1174" s="5"/>
      <c r="H1174" s="5"/>
      <c r="I1174" s="5"/>
      <c r="J1174" s="5"/>
      <c r="K1174" s="21"/>
      <c r="L1174" s="5"/>
      <c r="M1174" s="5"/>
      <c r="N1174" s="5"/>
      <c r="O1174" s="21"/>
      <c r="P1174" s="5"/>
      <c r="Q1174" s="5"/>
      <c r="R1174" s="5"/>
      <c r="S1174" s="5"/>
    </row>
    <row r="1175" spans="1:19">
      <c r="A1175" s="5"/>
      <c r="B1175" s="5"/>
      <c r="C1175" s="5"/>
      <c r="D1175" s="5"/>
      <c r="E1175" s="5"/>
      <c r="F1175" s="5"/>
      <c r="G1175" s="5"/>
      <c r="H1175" s="5"/>
      <c r="I1175" s="5"/>
      <c r="J1175" s="5"/>
      <c r="K1175" s="21"/>
      <c r="L1175" s="5"/>
      <c r="M1175" s="5"/>
      <c r="N1175" s="5"/>
      <c r="O1175" s="21"/>
      <c r="P1175" s="5"/>
      <c r="Q1175" s="5"/>
      <c r="R1175" s="5"/>
      <c r="S1175" s="5"/>
    </row>
    <row r="1176" spans="1:19">
      <c r="A1176" s="5"/>
      <c r="B1176" s="5"/>
      <c r="C1176" s="5"/>
      <c r="D1176" s="5"/>
      <c r="E1176" s="5"/>
      <c r="F1176" s="5"/>
      <c r="G1176" s="5"/>
      <c r="H1176" s="5"/>
      <c r="I1176" s="5"/>
      <c r="J1176" s="5"/>
      <c r="K1176" s="21"/>
      <c r="L1176" s="5"/>
      <c r="M1176" s="5"/>
      <c r="N1176" s="5"/>
      <c r="O1176" s="21"/>
      <c r="P1176" s="5"/>
      <c r="Q1176" s="5"/>
      <c r="R1176" s="5"/>
      <c r="S1176" s="5"/>
    </row>
    <row r="1177" spans="1:19">
      <c r="A1177" s="5"/>
      <c r="B1177" s="5"/>
      <c r="C1177" s="5"/>
      <c r="D1177" s="5"/>
      <c r="E1177" s="5"/>
      <c r="F1177" s="5"/>
      <c r="G1177" s="5"/>
      <c r="H1177" s="5"/>
      <c r="I1177" s="5"/>
      <c r="J1177" s="5"/>
      <c r="K1177" s="21"/>
      <c r="L1177" s="5"/>
      <c r="M1177" s="5"/>
      <c r="N1177" s="5"/>
      <c r="O1177" s="21"/>
      <c r="P1177" s="5"/>
      <c r="Q1177" s="5"/>
      <c r="R1177" s="5"/>
      <c r="S1177" s="5"/>
    </row>
    <row r="1178" spans="1:19">
      <c r="A1178" s="5"/>
      <c r="B1178" s="5"/>
      <c r="C1178" s="5"/>
      <c r="D1178" s="5"/>
      <c r="E1178" s="5"/>
      <c r="F1178" s="5"/>
      <c r="G1178" s="5"/>
      <c r="H1178" s="5"/>
      <c r="I1178" s="5"/>
      <c r="J1178" s="5"/>
      <c r="K1178" s="21"/>
      <c r="L1178" s="5"/>
      <c r="M1178" s="5"/>
      <c r="N1178" s="5"/>
      <c r="O1178" s="21"/>
      <c r="P1178" s="5"/>
      <c r="Q1178" s="5"/>
      <c r="R1178" s="5"/>
      <c r="S1178" s="5"/>
    </row>
    <row r="1179" spans="1:19">
      <c r="A1179" s="5"/>
      <c r="B1179" s="5"/>
      <c r="C1179" s="5"/>
      <c r="D1179" s="5"/>
      <c r="E1179" s="5"/>
      <c r="F1179" s="5"/>
      <c r="G1179" s="5"/>
      <c r="H1179" s="5"/>
      <c r="I1179" s="5"/>
      <c r="J1179" s="5"/>
      <c r="K1179" s="21"/>
      <c r="L1179" s="5"/>
      <c r="M1179" s="5"/>
      <c r="N1179" s="5"/>
      <c r="O1179" s="21"/>
      <c r="P1179" s="5"/>
      <c r="Q1179" s="5"/>
      <c r="R1179" s="5"/>
      <c r="S1179" s="5"/>
    </row>
    <row r="1180" spans="1:19">
      <c r="A1180" s="5"/>
      <c r="B1180" s="5"/>
      <c r="C1180" s="5"/>
      <c r="D1180" s="5"/>
      <c r="E1180" s="5"/>
      <c r="F1180" s="5"/>
      <c r="G1180" s="5"/>
      <c r="H1180" s="5"/>
      <c r="I1180" s="5"/>
      <c r="J1180" s="5"/>
      <c r="K1180" s="21"/>
      <c r="L1180" s="5"/>
      <c r="M1180" s="5"/>
      <c r="N1180" s="5"/>
      <c r="O1180" s="21"/>
      <c r="P1180" s="5"/>
      <c r="Q1180" s="5"/>
      <c r="R1180" s="5"/>
      <c r="S1180" s="5"/>
    </row>
    <row r="1181" spans="1:19">
      <c r="A1181" s="5"/>
      <c r="B1181" s="5"/>
      <c r="C1181" s="5"/>
      <c r="D1181" s="5"/>
      <c r="E1181" s="5"/>
      <c r="F1181" s="5"/>
      <c r="G1181" s="5"/>
      <c r="H1181" s="5"/>
      <c r="I1181" s="5"/>
      <c r="J1181" s="5"/>
      <c r="K1181" s="21"/>
      <c r="L1181" s="5"/>
      <c r="M1181" s="5"/>
      <c r="N1181" s="5"/>
      <c r="O1181" s="21"/>
      <c r="P1181" s="5"/>
      <c r="Q1181" s="5"/>
      <c r="R1181" s="5"/>
      <c r="S1181" s="5"/>
    </row>
    <row r="1182" spans="1:19">
      <c r="A1182" s="5"/>
      <c r="B1182" s="5"/>
      <c r="C1182" s="5"/>
      <c r="D1182" s="5"/>
      <c r="E1182" s="5"/>
      <c r="F1182" s="5"/>
      <c r="G1182" s="5"/>
      <c r="H1182" s="5"/>
      <c r="I1182" s="5"/>
      <c r="J1182" s="5"/>
      <c r="K1182" s="21"/>
      <c r="L1182" s="5"/>
      <c r="M1182" s="5"/>
      <c r="N1182" s="5"/>
      <c r="O1182" s="21"/>
      <c r="P1182" s="5"/>
      <c r="Q1182" s="5"/>
      <c r="R1182" s="5"/>
      <c r="S1182" s="5"/>
    </row>
    <row r="1183" spans="1:19">
      <c r="A1183" s="5"/>
      <c r="B1183" s="5"/>
      <c r="C1183" s="5"/>
      <c r="D1183" s="5"/>
      <c r="E1183" s="5"/>
      <c r="F1183" s="5"/>
      <c r="G1183" s="5"/>
      <c r="H1183" s="5"/>
      <c r="I1183" s="5"/>
      <c r="J1183" s="5"/>
      <c r="K1183" s="21"/>
      <c r="L1183" s="5"/>
      <c r="M1183" s="5"/>
      <c r="N1183" s="5"/>
      <c r="O1183" s="21"/>
      <c r="P1183" s="5"/>
      <c r="Q1183" s="5"/>
      <c r="R1183" s="5"/>
      <c r="S1183" s="5"/>
    </row>
    <row r="1184" spans="1:19">
      <c r="A1184" s="5"/>
      <c r="B1184" s="5"/>
      <c r="C1184" s="5"/>
      <c r="D1184" s="5"/>
      <c r="E1184" s="5"/>
      <c r="F1184" s="5"/>
      <c r="G1184" s="5"/>
      <c r="H1184" s="5"/>
      <c r="I1184" s="5"/>
      <c r="J1184" s="5"/>
      <c r="K1184" s="21"/>
      <c r="L1184" s="5"/>
      <c r="M1184" s="5"/>
      <c r="N1184" s="5"/>
      <c r="O1184" s="21"/>
      <c r="P1184" s="5"/>
      <c r="Q1184" s="5"/>
      <c r="R1184" s="5"/>
      <c r="S1184" s="5"/>
    </row>
    <row r="1185" spans="1:19">
      <c r="A1185" s="5"/>
      <c r="B1185" s="5"/>
      <c r="C1185" s="5"/>
      <c r="D1185" s="5"/>
      <c r="E1185" s="5"/>
      <c r="F1185" s="5"/>
      <c r="G1185" s="5"/>
      <c r="H1185" s="5"/>
      <c r="I1185" s="5"/>
      <c r="J1185" s="5"/>
      <c r="K1185" s="21"/>
      <c r="L1185" s="5"/>
      <c r="M1185" s="5"/>
      <c r="N1185" s="5"/>
      <c r="O1185" s="21"/>
      <c r="P1185" s="5"/>
      <c r="Q1185" s="5"/>
      <c r="R1185" s="5"/>
      <c r="S1185" s="5"/>
    </row>
    <row r="1186" spans="1:19">
      <c r="A1186" s="5"/>
      <c r="B1186" s="5"/>
      <c r="C1186" s="5"/>
      <c r="D1186" s="5"/>
      <c r="E1186" s="5"/>
      <c r="F1186" s="5"/>
      <c r="G1186" s="5"/>
      <c r="H1186" s="5"/>
      <c r="I1186" s="5"/>
      <c r="J1186" s="5"/>
      <c r="K1186" s="21"/>
      <c r="L1186" s="5"/>
      <c r="M1186" s="5"/>
      <c r="N1186" s="5"/>
      <c r="O1186" s="21"/>
      <c r="P1186" s="5"/>
      <c r="Q1186" s="5"/>
      <c r="R1186" s="5"/>
      <c r="S1186" s="5"/>
    </row>
    <row r="1187" spans="1:19">
      <c r="A1187" s="5"/>
      <c r="B1187" s="5"/>
      <c r="C1187" s="5"/>
      <c r="D1187" s="5"/>
      <c r="E1187" s="5"/>
      <c r="F1187" s="5"/>
      <c r="G1187" s="5"/>
      <c r="H1187" s="5"/>
      <c r="I1187" s="5"/>
      <c r="J1187" s="5"/>
      <c r="K1187" s="21"/>
      <c r="L1187" s="5"/>
      <c r="M1187" s="5"/>
      <c r="N1187" s="5"/>
      <c r="O1187" s="21"/>
      <c r="P1187" s="5"/>
      <c r="Q1187" s="5"/>
      <c r="R1187" s="5"/>
      <c r="S1187" s="5"/>
    </row>
    <row r="1188" spans="1:19">
      <c r="A1188" s="5"/>
      <c r="B1188" s="5"/>
      <c r="C1188" s="5"/>
      <c r="D1188" s="5"/>
      <c r="E1188" s="5"/>
      <c r="F1188" s="5"/>
      <c r="G1188" s="5"/>
      <c r="H1188" s="5"/>
      <c r="I1188" s="5"/>
      <c r="J1188" s="5"/>
      <c r="K1188" s="21"/>
      <c r="L1188" s="5"/>
      <c r="M1188" s="5"/>
      <c r="N1188" s="5"/>
      <c r="O1188" s="21"/>
      <c r="P1188" s="5"/>
      <c r="Q1188" s="5"/>
      <c r="R1188" s="5"/>
      <c r="S1188" s="5"/>
    </row>
    <row r="1189" spans="1:19">
      <c r="A1189" s="5"/>
      <c r="B1189" s="5"/>
      <c r="C1189" s="5"/>
      <c r="D1189" s="5"/>
      <c r="E1189" s="5"/>
      <c r="F1189" s="5"/>
      <c r="G1189" s="5"/>
      <c r="H1189" s="5"/>
      <c r="I1189" s="5"/>
      <c r="J1189" s="5"/>
      <c r="K1189" s="21"/>
      <c r="L1189" s="5"/>
      <c r="M1189" s="5"/>
      <c r="N1189" s="5"/>
      <c r="O1189" s="21"/>
      <c r="P1189" s="5"/>
      <c r="Q1189" s="5"/>
      <c r="R1189" s="5"/>
      <c r="S1189" s="5"/>
    </row>
    <row r="1190" spans="1:19">
      <c r="A1190" s="5"/>
      <c r="B1190" s="5"/>
      <c r="C1190" s="5"/>
      <c r="D1190" s="5"/>
      <c r="E1190" s="5"/>
      <c r="F1190" s="5"/>
      <c r="G1190" s="5"/>
      <c r="H1190" s="5"/>
      <c r="I1190" s="5"/>
      <c r="J1190" s="5"/>
      <c r="K1190" s="21"/>
      <c r="L1190" s="5"/>
      <c r="M1190" s="5"/>
      <c r="N1190" s="5"/>
      <c r="O1190" s="21"/>
      <c r="P1190" s="5"/>
      <c r="Q1190" s="5"/>
      <c r="R1190" s="5"/>
      <c r="S1190" s="5"/>
    </row>
    <row r="1191" spans="1:19">
      <c r="A1191" s="5"/>
      <c r="B1191" s="5"/>
      <c r="C1191" s="5"/>
      <c r="D1191" s="5"/>
      <c r="E1191" s="5"/>
      <c r="F1191" s="5"/>
      <c r="G1191" s="5"/>
      <c r="H1191" s="5"/>
      <c r="I1191" s="5"/>
      <c r="J1191" s="5"/>
      <c r="K1191" s="21"/>
      <c r="L1191" s="5"/>
      <c r="M1191" s="5"/>
      <c r="N1191" s="5"/>
      <c r="O1191" s="21"/>
      <c r="P1191" s="5"/>
      <c r="Q1191" s="5"/>
      <c r="R1191" s="5"/>
      <c r="S1191" s="5"/>
    </row>
    <row r="1192" spans="1:19">
      <c r="A1192" s="5"/>
      <c r="B1192" s="5"/>
      <c r="C1192" s="5"/>
      <c r="D1192" s="5"/>
      <c r="E1192" s="5"/>
      <c r="F1192" s="5"/>
      <c r="G1192" s="5"/>
      <c r="H1192" s="5"/>
      <c r="I1192" s="5"/>
      <c r="J1192" s="5"/>
      <c r="K1192" s="21"/>
      <c r="L1192" s="5"/>
      <c r="M1192" s="5"/>
      <c r="N1192" s="5"/>
      <c r="O1192" s="21"/>
      <c r="P1192" s="5"/>
      <c r="Q1192" s="5"/>
      <c r="R1192" s="5"/>
      <c r="S1192" s="5"/>
    </row>
    <row r="1193" spans="1:19">
      <c r="A1193" s="5"/>
      <c r="B1193" s="5"/>
      <c r="C1193" s="5"/>
      <c r="D1193" s="5"/>
      <c r="E1193" s="5"/>
      <c r="F1193" s="5"/>
      <c r="G1193" s="5"/>
      <c r="H1193" s="5"/>
      <c r="I1193" s="5"/>
      <c r="J1193" s="5"/>
      <c r="K1193" s="21"/>
      <c r="L1193" s="5"/>
      <c r="M1193" s="5"/>
      <c r="N1193" s="5"/>
      <c r="O1193" s="21"/>
      <c r="P1193" s="5"/>
      <c r="Q1193" s="5"/>
      <c r="R1193" s="5"/>
      <c r="S1193" s="5"/>
    </row>
    <row r="1194" spans="1:19">
      <c r="A1194" s="5"/>
      <c r="B1194" s="5"/>
      <c r="C1194" s="5"/>
      <c r="D1194" s="5"/>
      <c r="E1194" s="5"/>
      <c r="F1194" s="5"/>
      <c r="G1194" s="5"/>
      <c r="H1194" s="5"/>
      <c r="I1194" s="5"/>
      <c r="J1194" s="5"/>
      <c r="K1194" s="21"/>
      <c r="L1194" s="5"/>
      <c r="M1194" s="5"/>
      <c r="N1194" s="5"/>
      <c r="O1194" s="21"/>
      <c r="P1194" s="5"/>
      <c r="Q1194" s="5"/>
      <c r="R1194" s="5"/>
      <c r="S1194" s="5"/>
    </row>
    <row r="1195" spans="1:19">
      <c r="A1195" s="5"/>
      <c r="B1195" s="5"/>
      <c r="C1195" s="5"/>
      <c r="D1195" s="5"/>
      <c r="E1195" s="5"/>
      <c r="F1195" s="5"/>
      <c r="G1195" s="5"/>
      <c r="H1195" s="5"/>
      <c r="I1195" s="5"/>
      <c r="J1195" s="5"/>
      <c r="K1195" s="21"/>
      <c r="L1195" s="5"/>
      <c r="M1195" s="5"/>
      <c r="N1195" s="5"/>
      <c r="O1195" s="21"/>
      <c r="P1195" s="5"/>
      <c r="Q1195" s="5"/>
      <c r="R1195" s="5"/>
      <c r="S1195" s="5"/>
    </row>
    <row r="1196" spans="1:19">
      <c r="A1196" s="5"/>
      <c r="B1196" s="5"/>
      <c r="C1196" s="5"/>
      <c r="D1196" s="5"/>
      <c r="E1196" s="5"/>
      <c r="F1196" s="5"/>
      <c r="G1196" s="5"/>
      <c r="H1196" s="5"/>
      <c r="I1196" s="5"/>
      <c r="J1196" s="5"/>
      <c r="K1196" s="21"/>
      <c r="L1196" s="5"/>
      <c r="M1196" s="5"/>
      <c r="N1196" s="5"/>
      <c r="O1196" s="21"/>
      <c r="P1196" s="5"/>
      <c r="Q1196" s="5"/>
      <c r="R1196" s="5"/>
      <c r="S1196" s="5"/>
    </row>
    <row r="1197" spans="1:19">
      <c r="A1197" s="5"/>
      <c r="B1197" s="5"/>
      <c r="C1197" s="5"/>
      <c r="D1197" s="5"/>
      <c r="E1197" s="5"/>
      <c r="F1197" s="5"/>
      <c r="G1197" s="5"/>
      <c r="H1197" s="5"/>
      <c r="I1197" s="5"/>
      <c r="J1197" s="5"/>
      <c r="K1197" s="21"/>
      <c r="L1197" s="5"/>
      <c r="M1197" s="5"/>
      <c r="N1197" s="5"/>
      <c r="O1197" s="21"/>
      <c r="P1197" s="5"/>
      <c r="Q1197" s="5"/>
      <c r="R1197" s="5"/>
      <c r="S1197" s="5"/>
    </row>
    <row r="1198" spans="1:19">
      <c r="A1198" s="5"/>
      <c r="B1198" s="5"/>
      <c r="C1198" s="5"/>
      <c r="D1198" s="5"/>
      <c r="E1198" s="5"/>
      <c r="F1198" s="5"/>
      <c r="G1198" s="5"/>
      <c r="H1198" s="5"/>
      <c r="I1198" s="5"/>
      <c r="J1198" s="5"/>
      <c r="K1198" s="21"/>
      <c r="L1198" s="5"/>
      <c r="M1198" s="5"/>
      <c r="N1198" s="5"/>
      <c r="O1198" s="21"/>
      <c r="P1198" s="5"/>
      <c r="Q1198" s="5"/>
      <c r="R1198" s="5"/>
      <c r="S1198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E5" sqref="E5"/>
    </sheetView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E5" sqref="E5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Gas</vt:lpstr>
      <vt:lpstr>Sheet2</vt:lpstr>
      <vt:lpstr>Sheet3</vt:lpstr>
    </vt:vector>
  </TitlesOfParts>
  <Company>City of Richmond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LIGGINmd</dc:creator>
  <cp:lastModifiedBy>Burkefrc</cp:lastModifiedBy>
  <dcterms:created xsi:type="dcterms:W3CDTF">2012-11-19T15:51:02Z</dcterms:created>
  <dcterms:modified xsi:type="dcterms:W3CDTF">2012-11-19T16:00:20Z</dcterms:modified>
</cp:coreProperties>
</file>